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Shared drives/ProxyC_BarronLab/Elementa/RTR/"/>
    </mc:Choice>
  </mc:AlternateContent>
  <xr:revisionPtr revIDLastSave="0" documentId="13_ncr:1_{EC8FDB9B-8AED-824E-BF51-E1CB6E196CC4}" xr6:coauthVersionLast="45" xr6:coauthVersionMax="45" xr10:uidLastSave="{00000000-0000-0000-0000-000000000000}"/>
  <bookViews>
    <workbookView xWindow="0" yWindow="460" windowWidth="25600" windowHeight="15460" activeTab="1" xr2:uid="{00000000-000D-0000-FFFF-FFFF00000000}"/>
  </bookViews>
  <sheets>
    <sheet name="Data" sheetId="1" r:id="rId1"/>
    <sheet name="ChartforNCC" sheetId="6" r:id="rId2"/>
    <sheet name="StackedGraph_MMBTU" sheetId="3" r:id="rId3"/>
    <sheet name="Bar Graph Common Uni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C22" i="1"/>
  <c r="H21" i="1"/>
  <c r="H17" i="1"/>
  <c r="H8" i="1"/>
  <c r="C20" i="1"/>
  <c r="G20" i="1" s="1"/>
  <c r="G7" i="1"/>
  <c r="H7" i="1"/>
  <c r="H19" i="1" s="1"/>
  <c r="E19" i="1" s="1"/>
  <c r="G8" i="1"/>
  <c r="I8" i="1" s="1"/>
  <c r="K24" i="1"/>
  <c r="C24" i="1" s="1"/>
  <c r="G24" i="1" s="1"/>
  <c r="H6" i="1"/>
  <c r="H9" i="1"/>
  <c r="I9" i="1" s="1"/>
  <c r="H10" i="1"/>
  <c r="H22" i="1"/>
  <c r="E22" i="1" s="1"/>
  <c r="H23" i="1"/>
  <c r="E23" i="1" s="1"/>
  <c r="H24" i="1"/>
  <c r="E24" i="1" s="1"/>
  <c r="H5" i="1"/>
  <c r="K20" i="1"/>
  <c r="G22" i="1"/>
  <c r="K21" i="1"/>
  <c r="C21" i="1"/>
  <c r="G21" i="1" s="1"/>
  <c r="G9" i="1"/>
  <c r="K23" i="1"/>
  <c r="C23" i="1" s="1"/>
  <c r="G23" i="1" s="1"/>
  <c r="K19" i="1"/>
  <c r="C19" i="1"/>
  <c r="G19" i="1" s="1"/>
  <c r="K18" i="1"/>
  <c r="K17" i="1"/>
  <c r="E17" i="1" s="1"/>
  <c r="G14" i="1"/>
  <c r="J14" i="1" s="1"/>
  <c r="G13" i="1"/>
  <c r="G12" i="1"/>
  <c r="J12" i="1" s="1"/>
  <c r="G11" i="1"/>
  <c r="I11" i="1" s="1"/>
  <c r="G10" i="1"/>
  <c r="G6" i="1"/>
  <c r="C5" i="1"/>
  <c r="G5" i="1" s="1"/>
  <c r="C17" i="1"/>
  <c r="G17" i="1" s="1"/>
  <c r="C18" i="1"/>
  <c r="G18" i="1" s="1"/>
  <c r="J9" i="1"/>
  <c r="I7" i="1"/>
  <c r="J11" i="1" l="1"/>
  <c r="J7" i="1"/>
  <c r="H18" i="1"/>
  <c r="E18" i="1" s="1"/>
  <c r="I6" i="1"/>
  <c r="J6" i="1"/>
  <c r="E21" i="1"/>
  <c r="J5" i="1"/>
  <c r="I5" i="1"/>
  <c r="H20" i="1"/>
  <c r="E20" i="1" s="1"/>
  <c r="J8" i="1"/>
  <c r="I14" i="1"/>
  <c r="J13" i="1"/>
  <c r="I13" i="1"/>
  <c r="I12" i="1"/>
</calcChain>
</file>

<file path=xl/sharedStrings.xml><?xml version="1.0" encoding="utf-8"?>
<sst xmlns="http://schemas.openxmlformats.org/spreadsheetml/2006/main" count="142" uniqueCount="74">
  <si>
    <t>Energy Price &amp; Proxy Carbon Price</t>
  </si>
  <si>
    <t>Carbon Price Value</t>
  </si>
  <si>
    <t>Utility</t>
  </si>
  <si>
    <t>Unit of Energy</t>
  </si>
  <si>
    <t xml:space="preserve">Carbon Content </t>
  </si>
  <si>
    <t xml:space="preserve">Energy Price </t>
  </si>
  <si>
    <t xml:space="preserve">Carbon Price </t>
  </si>
  <si>
    <t>Total Cost</t>
  </si>
  <si>
    <t>%Carbon Cost of Energy Cost</t>
  </si>
  <si>
    <t>Electricity (Smith)</t>
  </si>
  <si>
    <t>Mwh</t>
  </si>
  <si>
    <t>$/MWh</t>
  </si>
  <si>
    <t>Electricity (ISO-NE ) eGRIDS</t>
  </si>
  <si>
    <t>Natural Gas (Commercial)</t>
  </si>
  <si>
    <t>Steam</t>
  </si>
  <si>
    <t>Mmbtu</t>
  </si>
  <si>
    <t>$/Mmbtu</t>
  </si>
  <si>
    <t>Chilled Water</t>
  </si>
  <si>
    <t>Ton-Day</t>
  </si>
  <si>
    <t>$/Ton-Day</t>
  </si>
  <si>
    <t>Diesel</t>
  </si>
  <si>
    <t>Gallon</t>
  </si>
  <si>
    <t>$/Gallon</t>
  </si>
  <si>
    <t>Gasoline</t>
  </si>
  <si>
    <t>Fuel Oil #2</t>
  </si>
  <si>
    <t>Fuel Oil #6</t>
  </si>
  <si>
    <t>Common Unit: MMBtu</t>
  </si>
  <si>
    <t>https://www.eia.gov/Energyexplained/?page=about_energy_units</t>
  </si>
  <si>
    <t xml:space="preserve">Carbon Cost </t>
  </si>
  <si>
    <t>Conversion Factors</t>
  </si>
  <si>
    <t>MMBTU</t>
  </si>
  <si>
    <t xml:space="preserve">1 gallon of diesel </t>
  </si>
  <si>
    <t>1 gallon of gas</t>
  </si>
  <si>
    <t>1 gallon of heating oil</t>
  </si>
  <si>
    <t>1 gallon of residual fuel oil</t>
  </si>
  <si>
    <t>1lb</t>
  </si>
  <si>
    <t>metric tons</t>
  </si>
  <si>
    <t>Unit</t>
  </si>
  <si>
    <t>MTCO2e/MMBTU</t>
  </si>
  <si>
    <t>1 Mcf</t>
  </si>
  <si>
    <t>https://www.eia.gov/tools/faqs/faq.php?id=45&amp;t=8</t>
  </si>
  <si>
    <t>1 MWh</t>
  </si>
  <si>
    <t>https://www.eia.gov/energyexplained/index.php?page=about_energy_conversion_calculator</t>
  </si>
  <si>
    <t>Native Units</t>
  </si>
  <si>
    <t>Data source carbon emisisons</t>
  </si>
  <si>
    <t>MTCO2/gal</t>
  </si>
  <si>
    <t>https://www.epa.gov/sites/production/files/2018-03/documents/emission-factors_mar_2018_0.pdf</t>
  </si>
  <si>
    <t>MT/MMBTU</t>
  </si>
  <si>
    <t>$/MMBTU</t>
  </si>
  <si>
    <t>MTCO2/Ton-day</t>
  </si>
  <si>
    <t>https://www.eia.gov/dnav/pet/pet_pri_gnd_dcus_r1x_w.htm</t>
  </si>
  <si>
    <t>https://www.eia.gov/dnav/pet/pet_pri_refoth_dcu_nus_m.htm</t>
  </si>
  <si>
    <t>https://www.epa.gov/energy/emissions-generation-resource-integrated-database-egrid</t>
  </si>
  <si>
    <t>MTCO2/MMBTU</t>
  </si>
  <si>
    <t>MTCO2/Mwh</t>
  </si>
  <si>
    <t>Smith College Internal Estimate</t>
  </si>
  <si>
    <t>Smith College Internal Estimate, see Parker, 2018</t>
  </si>
  <si>
    <t>Smith Internal Estimate NH Campus Carbon Calculator, see Parker 2018</t>
  </si>
  <si>
    <t>https://green.harvard.edu/topics/green-buildings/life-cycle-costing</t>
  </si>
  <si>
    <t>Electricity (SERC)eGRIDS</t>
  </si>
  <si>
    <t>Smith College Internal Estimate for Cogeneration, see Parker, 2018</t>
  </si>
  <si>
    <t>see also</t>
  </si>
  <si>
    <t>https://www.eia.gov/environment/emissions/co2_vol_mass.php</t>
  </si>
  <si>
    <t>https://www.eia.gov/dnav/ng/ng_pri_sum_dcu_SMA_a.htm</t>
  </si>
  <si>
    <t>Natural Gas - Com</t>
  </si>
  <si>
    <t>Electricity         (Campus CHP)</t>
  </si>
  <si>
    <t>Electricity           (Northeast US)</t>
  </si>
  <si>
    <t>Electricity           (South East US)</t>
  </si>
  <si>
    <t>https://www.eia.gov/dnav/pet/pet_pri_wfr_a_EPD2F_PRS_dpgal_m.htm</t>
  </si>
  <si>
    <t>https://www.iso-ne.com/static-assets/documents/2020/05/2018_air_emissions_report.pdf</t>
  </si>
  <si>
    <t>https://www.eia.gov/electricity/data/browser/#/topic/7?agg=0,1&amp;geo=g000000g2&amp;endsec=k&amp;freq=A&amp;start=2001&amp;end=2019&amp;ctype=linechart&amp;ltype=pin&amp;rtype=s&amp;pin=&amp;rse=0&amp;maptype=0</t>
  </si>
  <si>
    <t>https://www.eia.gov/electricity/data/browser/#/topic/7?agg=0,1&amp;geo=g02&amp;endsec=k&amp;freq=A&amp;start=2001&amp;end=2019&amp;ctype=linechart&amp;ltype=pin&amp;rtype=s&amp;maptype=0&amp;rse=0&amp;pin=</t>
  </si>
  <si>
    <t>Smith College Internal Estimate, based on 3 year contract</t>
  </si>
  <si>
    <t>Data source energy price (2019 where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</si>
</sst>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;[Red]&quot;$&quot;#,##0.00"/>
    <numFmt numFmtId="166" formatCode="0.00000"/>
  </numFmts>
  <fonts count="12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8" fillId="0" borderId="0" xfId="6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164" fontId="0" fillId="2" borderId="0" xfId="0" applyNumberFormat="1" applyFont="1" applyFill="1" applyAlignment="1">
      <alignment horizontal="center"/>
    </xf>
    <xf numFmtId="0" fontId="1" fillId="0" borderId="0" xfId="0" applyFont="1" applyFill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/>
    <cellStyle name="Normal" xfId="0" builtinId="0"/>
    <cellStyle name="Normal 2" xfId="1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2752235931499"/>
          <c:y val="2.2273533016008599E-2"/>
          <c:w val="0.85505422574529"/>
          <c:h val="0.908509828893986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Data!$H$16</c:f>
              <c:strCache>
                <c:ptCount val="1"/>
                <c:pt idx="0">
                  <c:v>Energy Price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Data!$A$17:$A$24</c:f>
              <c:strCache>
                <c:ptCount val="8"/>
                <c:pt idx="0">
                  <c:v>Electricity         (Campus CHP)</c:v>
                </c:pt>
                <c:pt idx="1">
                  <c:v>Electricity           (Northeast US)</c:v>
                </c:pt>
                <c:pt idx="2">
                  <c:v>Electricity           (South East US)</c:v>
                </c:pt>
                <c:pt idx="3">
                  <c:v>Natural Gas (Commercial)</c:v>
                </c:pt>
                <c:pt idx="4">
                  <c:v>Diesel</c:v>
                </c:pt>
                <c:pt idx="5">
                  <c:v>Gasoline</c:v>
                </c:pt>
                <c:pt idx="6">
                  <c:v>Fuel Oil #2</c:v>
                </c:pt>
                <c:pt idx="7">
                  <c:v>Fuel Oil #6</c:v>
                </c:pt>
              </c:strCache>
            </c:strRef>
          </c:cat>
          <c:val>
            <c:numRef>
              <c:f>Data!$H$17:$H$24</c:f>
              <c:numCache>
                <c:formatCode>"$"#,##0.00;[Red]"$"#,##0.00</c:formatCode>
                <c:ptCount val="8"/>
                <c:pt idx="0">
                  <c:v>29.307112455200414</c:v>
                </c:pt>
                <c:pt idx="1">
                  <c:v>48.356735551080682</c:v>
                </c:pt>
                <c:pt idx="2">
                  <c:v>28.164135069447596</c:v>
                </c:pt>
                <c:pt idx="3">
                  <c:v>12.17</c:v>
                </c:pt>
                <c:pt idx="4">
                  <c:v>22.790633348134019</c:v>
                </c:pt>
                <c:pt idx="5">
                  <c:v>21.381893065623732</c:v>
                </c:pt>
                <c:pt idx="6">
                  <c:v>21.91335740072202</c:v>
                </c:pt>
                <c:pt idx="7">
                  <c:v>10.581835533640847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7-4F41-8735-39F64E62A06C}"/>
            </c:ext>
          </c:extLst>
        </c:ser>
        <c:ser>
          <c:idx val="1"/>
          <c:order val="1"/>
          <c:tx>
            <c:strRef>
              <c:f>Data!$G$4</c:f>
              <c:strCache>
                <c:ptCount val="1"/>
                <c:pt idx="0">
                  <c:v>Carbon Price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Data!$A$17:$A$24</c:f>
              <c:strCache>
                <c:ptCount val="8"/>
                <c:pt idx="0">
                  <c:v>Electricity         (Campus CHP)</c:v>
                </c:pt>
                <c:pt idx="1">
                  <c:v>Electricity           (Northeast US)</c:v>
                </c:pt>
                <c:pt idx="2">
                  <c:v>Electricity           (South East US)</c:v>
                </c:pt>
                <c:pt idx="3">
                  <c:v>Natural Gas (Commercial)</c:v>
                </c:pt>
                <c:pt idx="4">
                  <c:v>Diesel</c:v>
                </c:pt>
                <c:pt idx="5">
                  <c:v>Gasoline</c:v>
                </c:pt>
                <c:pt idx="6">
                  <c:v>Fuel Oil #2</c:v>
                </c:pt>
                <c:pt idx="7">
                  <c:v>Fuel Oil #6</c:v>
                </c:pt>
              </c:strCache>
            </c:strRef>
          </c:cat>
          <c:val>
            <c:numRef>
              <c:f>Data!$G$17:$G$24</c:f>
              <c:numCache>
                <c:formatCode>"$"#,##0.00;[Red]"$"#,##0.00</c:formatCode>
                <c:ptCount val="8"/>
                <c:pt idx="0">
                  <c:v>5.1287446796600724</c:v>
                </c:pt>
                <c:pt idx="1">
                  <c:v>7.6418295726935082</c:v>
                </c:pt>
                <c:pt idx="2">
                  <c:v>14.574866630657995</c:v>
                </c:pt>
                <c:pt idx="3">
                  <c:v>3.7841999999999998</c:v>
                </c:pt>
                <c:pt idx="4">
                  <c:v>5.2023205537883701</c:v>
                </c:pt>
                <c:pt idx="5">
                  <c:v>5.1150470401647441</c:v>
                </c:pt>
                <c:pt idx="6">
                  <c:v>5.1602888086642595</c:v>
                </c:pt>
                <c:pt idx="7">
                  <c:v>5.2702083664704951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7-4F41-8735-39F64E62A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107432"/>
        <c:axId val="2139110888"/>
      </c:barChart>
      <c:catAx>
        <c:axId val="213910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10888"/>
        <c:crosses val="autoZero"/>
        <c:auto val="1"/>
        <c:lblAlgn val="ctr"/>
        <c:lblOffset val="100"/>
        <c:noMultiLvlLbl val="0"/>
      </c:catAx>
      <c:valAx>
        <c:axId val="213911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$/MMBTU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;[Red]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910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642510441385105"/>
          <c:y val="0.24500886317609399"/>
          <c:w val="0.13457898076113001"/>
          <c:h val="0.149587262026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Energy and Proxy Carbon Prices for Utilites and Fuels
Unit: $/MMBtu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0125776737644"/>
          <c:y val="8.9924282191998703E-2"/>
          <c:w val="0.64606564369790498"/>
          <c:h val="0.83480967151833296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Data!$E$16</c:f>
              <c:strCache>
                <c:ptCount val="1"/>
                <c:pt idx="0">
                  <c:v>Energy Price 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Data!$A$17:$A$24</c:f>
              <c:strCache>
                <c:ptCount val="8"/>
                <c:pt idx="0">
                  <c:v>Electricity         (Campus CHP)</c:v>
                </c:pt>
                <c:pt idx="1">
                  <c:v>Electricity           (Northeast US)</c:v>
                </c:pt>
                <c:pt idx="2">
                  <c:v>Electricity           (South East US)</c:v>
                </c:pt>
                <c:pt idx="3">
                  <c:v>Natural Gas (Commercial)</c:v>
                </c:pt>
                <c:pt idx="4">
                  <c:v>Diesel</c:v>
                </c:pt>
                <c:pt idx="5">
                  <c:v>Gasoline</c:v>
                </c:pt>
                <c:pt idx="6">
                  <c:v>Fuel Oil #2</c:v>
                </c:pt>
                <c:pt idx="7">
                  <c:v>Fuel Oil #6</c:v>
                </c:pt>
              </c:strCache>
            </c:strRef>
          </c:cat>
          <c:val>
            <c:numRef>
              <c:f>Data!$E$17:$E$24</c:f>
              <c:numCache>
                <c:formatCode>"$"#,##0.00;[Red]"$"#,##0.00</c:formatCode>
                <c:ptCount val="8"/>
                <c:pt idx="0">
                  <c:v>29.307112455200414</c:v>
                </c:pt>
                <c:pt idx="1">
                  <c:v>48.356735551080682</c:v>
                </c:pt>
                <c:pt idx="2">
                  <c:v>28.164135069447596</c:v>
                </c:pt>
                <c:pt idx="3">
                  <c:v>12.17</c:v>
                </c:pt>
                <c:pt idx="4">
                  <c:v>22.790633348134019</c:v>
                </c:pt>
                <c:pt idx="5">
                  <c:v>21.381893065623732</c:v>
                </c:pt>
                <c:pt idx="6">
                  <c:v>21.91335740072202</c:v>
                </c:pt>
                <c:pt idx="7">
                  <c:v>10.581835533640847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EF1-774A-B382-7334D8854B11}"/>
            </c:ext>
          </c:extLst>
        </c:ser>
        <c:ser>
          <c:idx val="1"/>
          <c:order val="1"/>
          <c:tx>
            <c:strRef>
              <c:f>Data!$G$16</c:f>
              <c:strCache>
                <c:ptCount val="1"/>
                <c:pt idx="0">
                  <c:v>Carbon Cost 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Data!$A$17:$A$24</c:f>
              <c:strCache>
                <c:ptCount val="8"/>
                <c:pt idx="0">
                  <c:v>Electricity         (Campus CHP)</c:v>
                </c:pt>
                <c:pt idx="1">
                  <c:v>Electricity           (Northeast US)</c:v>
                </c:pt>
                <c:pt idx="2">
                  <c:v>Electricity           (South East US)</c:v>
                </c:pt>
                <c:pt idx="3">
                  <c:v>Natural Gas (Commercial)</c:v>
                </c:pt>
                <c:pt idx="4">
                  <c:v>Diesel</c:v>
                </c:pt>
                <c:pt idx="5">
                  <c:v>Gasoline</c:v>
                </c:pt>
                <c:pt idx="6">
                  <c:v>Fuel Oil #2</c:v>
                </c:pt>
                <c:pt idx="7">
                  <c:v>Fuel Oil #6</c:v>
                </c:pt>
              </c:strCache>
            </c:strRef>
          </c:cat>
          <c:val>
            <c:numRef>
              <c:f>Data!$G$17:$G$24</c:f>
              <c:numCache>
                <c:formatCode>"$"#,##0.00;[Red]"$"#,##0.00</c:formatCode>
                <c:ptCount val="8"/>
                <c:pt idx="0">
                  <c:v>5.1287446796600724</c:v>
                </c:pt>
                <c:pt idx="1">
                  <c:v>7.6418295726935082</c:v>
                </c:pt>
                <c:pt idx="2">
                  <c:v>14.574866630657995</c:v>
                </c:pt>
                <c:pt idx="3">
                  <c:v>3.7841999999999998</c:v>
                </c:pt>
                <c:pt idx="4">
                  <c:v>5.2023205537883701</c:v>
                </c:pt>
                <c:pt idx="5">
                  <c:v>5.1150470401647441</c:v>
                </c:pt>
                <c:pt idx="6">
                  <c:v>5.1602888086642595</c:v>
                </c:pt>
                <c:pt idx="7">
                  <c:v>5.2702083664704951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EF1-774A-B382-7334D8854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6258792"/>
        <c:axId val="2146261560"/>
      </c:barChart>
      <c:catAx>
        <c:axId val="21462587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146261560"/>
        <c:crosses val="autoZero"/>
        <c:auto val="1"/>
        <c:lblAlgn val="ctr"/>
        <c:lblOffset val="100"/>
        <c:noMultiLvlLbl val="1"/>
      </c:catAx>
      <c:valAx>
        <c:axId val="21462615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$/MMBTUAxis Title</a:t>
                </a:r>
              </a:p>
            </c:rich>
          </c:tx>
          <c:overlay val="0"/>
        </c:title>
        <c:numFmt formatCode="&quot;$&quot;#,##0.00;[Red]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625879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1400"/>
          </a:pPr>
          <a:endParaRPr lang="en-US"/>
        </a:p>
      </c:txPr>
    </c:legend>
    <c:plotVisOnly val="1"/>
    <c:dispBlanksAs val="zero"/>
    <c:showDLblsOverMax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Data!$G$16</c:f>
              <c:strCache>
                <c:ptCount val="1"/>
                <c:pt idx="0">
                  <c:v>Carbon Cost 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Data!$A$17:$A$24</c:f>
              <c:strCache>
                <c:ptCount val="8"/>
                <c:pt idx="0">
                  <c:v>Electricity         (Campus CHP)</c:v>
                </c:pt>
                <c:pt idx="1">
                  <c:v>Electricity           (Northeast US)</c:v>
                </c:pt>
                <c:pt idx="2">
                  <c:v>Electricity           (South East US)</c:v>
                </c:pt>
                <c:pt idx="3">
                  <c:v>Natural Gas (Commercial)</c:v>
                </c:pt>
                <c:pt idx="4">
                  <c:v>Diesel</c:v>
                </c:pt>
                <c:pt idx="5">
                  <c:v>Gasoline</c:v>
                </c:pt>
                <c:pt idx="6">
                  <c:v>Fuel Oil #2</c:v>
                </c:pt>
                <c:pt idx="7">
                  <c:v>Fuel Oil #6</c:v>
                </c:pt>
              </c:strCache>
            </c:strRef>
          </c:cat>
          <c:val>
            <c:numRef>
              <c:f>Data!$G$17:$G$24</c:f>
              <c:numCache>
                <c:formatCode>"$"#,##0.00;[Red]"$"#,##0.00</c:formatCode>
                <c:ptCount val="8"/>
                <c:pt idx="0">
                  <c:v>5.1287446796600724</c:v>
                </c:pt>
                <c:pt idx="1">
                  <c:v>7.6418295726935082</c:v>
                </c:pt>
                <c:pt idx="2">
                  <c:v>14.574866630657995</c:v>
                </c:pt>
                <c:pt idx="3">
                  <c:v>3.7841999999999998</c:v>
                </c:pt>
                <c:pt idx="4">
                  <c:v>5.2023205537883701</c:v>
                </c:pt>
                <c:pt idx="5">
                  <c:v>5.1150470401647441</c:v>
                </c:pt>
                <c:pt idx="6">
                  <c:v>5.1602888086642595</c:v>
                </c:pt>
                <c:pt idx="7">
                  <c:v>5.2702083664704951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BE7-044C-8D28-8B850CFA1100}"/>
            </c:ext>
          </c:extLst>
        </c:ser>
        <c:ser>
          <c:idx val="1"/>
          <c:order val="1"/>
          <c:tx>
            <c:strRef>
              <c:f>Data!$H$16</c:f>
              <c:strCache>
                <c:ptCount val="1"/>
                <c:pt idx="0">
                  <c:v>Energy Price 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Data!$A$17:$A$24</c:f>
              <c:strCache>
                <c:ptCount val="8"/>
                <c:pt idx="0">
                  <c:v>Electricity         (Campus CHP)</c:v>
                </c:pt>
                <c:pt idx="1">
                  <c:v>Electricity           (Northeast US)</c:v>
                </c:pt>
                <c:pt idx="2">
                  <c:v>Electricity           (South East US)</c:v>
                </c:pt>
                <c:pt idx="3">
                  <c:v>Natural Gas (Commercial)</c:v>
                </c:pt>
                <c:pt idx="4">
                  <c:v>Diesel</c:v>
                </c:pt>
                <c:pt idx="5">
                  <c:v>Gasoline</c:v>
                </c:pt>
                <c:pt idx="6">
                  <c:v>Fuel Oil #2</c:v>
                </c:pt>
                <c:pt idx="7">
                  <c:v>Fuel Oil #6</c:v>
                </c:pt>
              </c:strCache>
            </c:strRef>
          </c:cat>
          <c:val>
            <c:numRef>
              <c:f>Data!$H$17:$H$24</c:f>
              <c:numCache>
                <c:formatCode>"$"#,##0.00;[Red]"$"#,##0.00</c:formatCode>
                <c:ptCount val="8"/>
                <c:pt idx="0">
                  <c:v>29.307112455200414</c:v>
                </c:pt>
                <c:pt idx="1">
                  <c:v>48.356735551080682</c:v>
                </c:pt>
                <c:pt idx="2">
                  <c:v>28.164135069447596</c:v>
                </c:pt>
                <c:pt idx="3">
                  <c:v>12.17</c:v>
                </c:pt>
                <c:pt idx="4">
                  <c:v>22.790633348134019</c:v>
                </c:pt>
                <c:pt idx="5">
                  <c:v>21.381893065623732</c:v>
                </c:pt>
                <c:pt idx="6">
                  <c:v>21.91335740072202</c:v>
                </c:pt>
                <c:pt idx="7">
                  <c:v>10.581835533640847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BE7-044C-8D28-8B850CFA1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639560"/>
        <c:axId val="2141642408"/>
      </c:barChart>
      <c:catAx>
        <c:axId val="21416395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2141642408"/>
        <c:crosses val="autoZero"/>
        <c:auto val="1"/>
        <c:lblAlgn val="ctr"/>
        <c:lblOffset val="100"/>
        <c:noMultiLvlLbl val="1"/>
      </c:catAx>
      <c:valAx>
        <c:axId val="21416424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&quot;$&quot;#,##0.00;[Red]&quot;$&quot;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214163956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193" cy="62720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CCEE98-24DD-FB49-9F50-40CF4FCAC2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100" cy="6286500"/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dnav/pet/pet_pri_wfr_a_EPD2F_PRS_dpgal_m.htm" TargetMode="External"/><Relationship Id="rId2" Type="http://schemas.openxmlformats.org/officeDocument/2006/relationships/hyperlink" Target="https://www.epa.gov/sites/production/files/2018-03/documents/emission-factors_mar_2018_0.pdf" TargetMode="External"/><Relationship Id="rId1" Type="http://schemas.openxmlformats.org/officeDocument/2006/relationships/hyperlink" Target="https://www.eia.gov/dnav/pet/pet_pri_refoth_dcu_nus_m.htm" TargetMode="External"/><Relationship Id="rId6" Type="http://schemas.openxmlformats.org/officeDocument/2006/relationships/hyperlink" Target="https://www.eia.gov/electricity/data/browser/" TargetMode="External"/><Relationship Id="rId5" Type="http://schemas.openxmlformats.org/officeDocument/2006/relationships/hyperlink" Target="https://www.eia.gov/electricity/data/browser/" TargetMode="External"/><Relationship Id="rId4" Type="http://schemas.openxmlformats.org/officeDocument/2006/relationships/hyperlink" Target="https://www.iso-ne.com/static-assets/documents/2020/05/2018_air_emissions_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workbookViewId="0">
      <selection activeCell="B25" sqref="B25"/>
    </sheetView>
  </sheetViews>
  <sheetFormatPr baseColWidth="10" defaultColWidth="14.5" defaultRowHeight="15" customHeight="1" x14ac:dyDescent="0.2"/>
  <cols>
    <col min="1" max="1" width="21.1640625" customWidth="1"/>
    <col min="2" max="9" width="10.83203125" customWidth="1"/>
    <col min="10" max="10" width="12.6640625" customWidth="1"/>
    <col min="11" max="11" width="84.6640625" customWidth="1"/>
    <col min="12" max="12" width="33.1640625" customWidth="1"/>
  </cols>
  <sheetData>
    <row r="1" spans="1:12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 x14ac:dyDescent="0.2">
      <c r="A2" s="1" t="s">
        <v>1</v>
      </c>
      <c r="B2" s="2">
        <v>70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">
      <c r="A3" s="18" t="s">
        <v>43</v>
      </c>
      <c r="B3" s="2"/>
      <c r="C3" s="21"/>
      <c r="D3" s="21"/>
      <c r="E3" s="21"/>
      <c r="F3" s="21"/>
      <c r="G3" s="2"/>
      <c r="H3" s="2"/>
      <c r="I3" s="2"/>
      <c r="J3" s="2"/>
      <c r="K3" s="2"/>
      <c r="L3" s="2"/>
    </row>
    <row r="4" spans="1:12" ht="15.75" customHeight="1" x14ac:dyDescent="0.2">
      <c r="A4" s="4" t="s">
        <v>2</v>
      </c>
      <c r="B4" s="5" t="s">
        <v>3</v>
      </c>
      <c r="C4" s="5" t="s">
        <v>4</v>
      </c>
      <c r="D4" s="22" t="s">
        <v>37</v>
      </c>
      <c r="E4" s="22" t="s">
        <v>5</v>
      </c>
      <c r="F4" s="22" t="s">
        <v>37</v>
      </c>
      <c r="G4" s="5" t="s">
        <v>6</v>
      </c>
      <c r="H4" s="5" t="s">
        <v>5</v>
      </c>
      <c r="I4" s="5" t="s">
        <v>7</v>
      </c>
      <c r="J4" s="5" t="s">
        <v>8</v>
      </c>
      <c r="K4" s="5" t="s">
        <v>44</v>
      </c>
      <c r="L4" s="5" t="s">
        <v>73</v>
      </c>
    </row>
    <row r="5" spans="1:12" ht="15.75" customHeight="1" x14ac:dyDescent="0.2">
      <c r="A5" s="6" t="s">
        <v>9</v>
      </c>
      <c r="B5" s="2" t="s">
        <v>10</v>
      </c>
      <c r="C5" s="19">
        <f>0.00025*1000</f>
        <v>0.25</v>
      </c>
      <c r="D5" s="23" t="s">
        <v>54</v>
      </c>
      <c r="E5" s="24">
        <v>100</v>
      </c>
      <c r="F5" s="24" t="s">
        <v>11</v>
      </c>
      <c r="G5" s="7">
        <f>C5*B$2</f>
        <v>17.5</v>
      </c>
      <c r="H5" s="7">
        <f>E5</f>
        <v>100</v>
      </c>
      <c r="I5" s="7">
        <f>G5+H5</f>
        <v>117.5</v>
      </c>
      <c r="J5" s="8">
        <f>(G5/H5)</f>
        <v>0.17499999999999999</v>
      </c>
      <c r="K5" t="s">
        <v>57</v>
      </c>
      <c r="L5" s="31" t="s">
        <v>72</v>
      </c>
    </row>
    <row r="6" spans="1:12" ht="15.75" customHeight="1" x14ac:dyDescent="0.2">
      <c r="A6" s="6" t="s">
        <v>12</v>
      </c>
      <c r="B6" s="2" t="s">
        <v>10</v>
      </c>
      <c r="C6" s="29">
        <v>0.3725</v>
      </c>
      <c r="D6" s="23" t="s">
        <v>54</v>
      </c>
      <c r="E6" s="24">
        <v>165</v>
      </c>
      <c r="F6" s="24" t="s">
        <v>11</v>
      </c>
      <c r="G6" s="7">
        <f t="shared" ref="G6:G8" si="0">C6*B$2</f>
        <v>26.074999999999999</v>
      </c>
      <c r="H6" s="24">
        <f t="shared" ref="H6:H14" si="1">E6</f>
        <v>165</v>
      </c>
      <c r="I6" s="7">
        <f>G6+H6</f>
        <v>191.07499999999999</v>
      </c>
      <c r="J6" s="8">
        <f>(G6/H6)</f>
        <v>0.15803030303030302</v>
      </c>
      <c r="K6" s="20" t="s">
        <v>69</v>
      </c>
      <c r="L6" s="20" t="s">
        <v>71</v>
      </c>
    </row>
    <row r="7" spans="1:12" ht="15.75" customHeight="1" x14ac:dyDescent="0.2">
      <c r="A7" s="6" t="s">
        <v>59</v>
      </c>
      <c r="B7" s="2" t="s">
        <v>10</v>
      </c>
      <c r="C7" s="19">
        <v>0.71045000000000003</v>
      </c>
      <c r="D7" s="23" t="s">
        <v>54</v>
      </c>
      <c r="E7" s="24">
        <v>96.1</v>
      </c>
      <c r="F7" s="24" t="s">
        <v>11</v>
      </c>
      <c r="G7" s="7">
        <f t="shared" si="0"/>
        <v>49.731500000000004</v>
      </c>
      <c r="H7" s="24">
        <f t="shared" si="1"/>
        <v>96.1</v>
      </c>
      <c r="I7" s="7">
        <f t="shared" ref="I7:I8" si="2">G7+H7</f>
        <v>145.83150000000001</v>
      </c>
      <c r="J7" s="8">
        <f t="shared" ref="J7:J8" si="3">(G7/H7)</f>
        <v>0.51749739854318422</v>
      </c>
      <c r="K7" t="s">
        <v>52</v>
      </c>
      <c r="L7" s="20" t="s">
        <v>70</v>
      </c>
    </row>
    <row r="8" spans="1:12" ht="15.75" customHeight="1" x14ac:dyDescent="0.2">
      <c r="A8" s="1" t="s">
        <v>64</v>
      </c>
      <c r="B8" s="2" t="s">
        <v>30</v>
      </c>
      <c r="C8" s="19">
        <v>5.4059999999999997E-2</v>
      </c>
      <c r="D8" s="19" t="s">
        <v>53</v>
      </c>
      <c r="E8" s="24">
        <v>12.17</v>
      </c>
      <c r="F8" s="24" t="s">
        <v>48</v>
      </c>
      <c r="G8" s="7">
        <f t="shared" si="0"/>
        <v>3.7841999999999998</v>
      </c>
      <c r="H8" s="24">
        <f t="shared" si="1"/>
        <v>12.17</v>
      </c>
      <c r="I8" s="7">
        <f t="shared" si="2"/>
        <v>15.9542</v>
      </c>
      <c r="J8" s="8">
        <f t="shared" si="3"/>
        <v>0.31094494658997535</v>
      </c>
      <c r="K8" t="s">
        <v>46</v>
      </c>
      <c r="L8" t="s">
        <v>63</v>
      </c>
    </row>
    <row r="9" spans="1:12" ht="15.75" customHeight="1" x14ac:dyDescent="0.2">
      <c r="A9" s="6" t="s">
        <v>14</v>
      </c>
      <c r="B9" s="2" t="s">
        <v>15</v>
      </c>
      <c r="C9" s="27">
        <v>7.3999999999999996E-2</v>
      </c>
      <c r="D9" s="19" t="s">
        <v>47</v>
      </c>
      <c r="E9" s="24">
        <v>13</v>
      </c>
      <c r="F9" s="24" t="s">
        <v>16</v>
      </c>
      <c r="G9" s="7">
        <f>C9*B$2</f>
        <v>5.18</v>
      </c>
      <c r="H9" s="7">
        <f t="shared" si="1"/>
        <v>13</v>
      </c>
      <c r="I9" s="7">
        <f>G9+H9</f>
        <v>18.18</v>
      </c>
      <c r="J9" s="8">
        <f>(G9/H9)</f>
        <v>0.39846153846153842</v>
      </c>
      <c r="K9" t="s">
        <v>60</v>
      </c>
      <c r="L9" t="s">
        <v>56</v>
      </c>
    </row>
    <row r="10" spans="1:12" ht="15.75" customHeight="1" x14ac:dyDescent="0.2">
      <c r="A10" s="6" t="s">
        <v>17</v>
      </c>
      <c r="B10" s="2" t="s">
        <v>18</v>
      </c>
      <c r="C10" s="27">
        <v>4.8999999999999998E-3</v>
      </c>
      <c r="D10" s="19" t="s">
        <v>49</v>
      </c>
      <c r="E10" s="24">
        <v>1.92</v>
      </c>
      <c r="F10" s="24" t="s">
        <v>19</v>
      </c>
      <c r="G10" s="7">
        <f t="shared" ref="G10:G14" si="4">C10*B$2</f>
        <v>0.34299999999999997</v>
      </c>
      <c r="H10" s="7">
        <f t="shared" si="1"/>
        <v>1.92</v>
      </c>
      <c r="I10" s="7">
        <v>2.2629999999999999</v>
      </c>
      <c r="J10" s="8">
        <v>0.17860000000000001</v>
      </c>
      <c r="K10" t="s">
        <v>58</v>
      </c>
      <c r="L10" t="s">
        <v>55</v>
      </c>
    </row>
    <row r="11" spans="1:12" ht="15.75" customHeight="1" x14ac:dyDescent="0.2">
      <c r="A11" s="6" t="s">
        <v>20</v>
      </c>
      <c r="B11" s="2" t="s">
        <v>21</v>
      </c>
      <c r="C11" s="19">
        <v>1.021E-2</v>
      </c>
      <c r="D11" s="19" t="s">
        <v>45</v>
      </c>
      <c r="E11" s="24">
        <v>3.2080000000000002</v>
      </c>
      <c r="F11" s="24" t="s">
        <v>22</v>
      </c>
      <c r="G11" s="7">
        <f t="shared" si="4"/>
        <v>0.7147</v>
      </c>
      <c r="H11" s="30">
        <v>3.1309999999999998</v>
      </c>
      <c r="I11" s="7">
        <f>G11+H11</f>
        <v>3.8456999999999999</v>
      </c>
      <c r="J11" s="8">
        <f>(G11/H11)</f>
        <v>0.22826572979878634</v>
      </c>
      <c r="K11" t="s">
        <v>46</v>
      </c>
      <c r="L11" t="s">
        <v>50</v>
      </c>
    </row>
    <row r="12" spans="1:12" ht="15.75" customHeight="1" x14ac:dyDescent="0.2">
      <c r="A12" s="6" t="s">
        <v>23</v>
      </c>
      <c r="B12" s="2" t="s">
        <v>21</v>
      </c>
      <c r="C12" s="19">
        <v>8.8000000000000005E-3</v>
      </c>
      <c r="D12" s="19" t="s">
        <v>45</v>
      </c>
      <c r="E12" s="24">
        <v>2.4329999999999998</v>
      </c>
      <c r="F12" s="24" t="s">
        <v>22</v>
      </c>
      <c r="G12" s="7">
        <f t="shared" si="4"/>
        <v>0.61599999999999999</v>
      </c>
      <c r="H12" s="30">
        <v>2.5750000000000002</v>
      </c>
      <c r="I12" s="7">
        <f>G12+H12</f>
        <v>3.1910000000000003</v>
      </c>
      <c r="J12" s="8">
        <f>(G12/H12)</f>
        <v>0.23922330097087377</v>
      </c>
      <c r="K12" s="20" t="s">
        <v>46</v>
      </c>
      <c r="L12" t="s">
        <v>50</v>
      </c>
    </row>
    <row r="13" spans="1:12" ht="15.75" customHeight="1" x14ac:dyDescent="0.2">
      <c r="A13" s="6" t="s">
        <v>24</v>
      </c>
      <c r="B13" s="2" t="s">
        <v>21</v>
      </c>
      <c r="C13" s="19">
        <v>1.021E-2</v>
      </c>
      <c r="D13" s="19" t="s">
        <v>45</v>
      </c>
      <c r="E13" s="24">
        <v>3.13</v>
      </c>
      <c r="F13" s="24" t="s">
        <v>22</v>
      </c>
      <c r="G13" s="7">
        <f t="shared" si="4"/>
        <v>0.7147</v>
      </c>
      <c r="H13" s="30">
        <v>3.0350000000000001</v>
      </c>
      <c r="I13" s="7">
        <f>G13+H13</f>
        <v>3.7497000000000003</v>
      </c>
      <c r="J13" s="8">
        <f>(G13/H13)</f>
        <v>0.23548599670510709</v>
      </c>
      <c r="K13" t="s">
        <v>46</v>
      </c>
      <c r="L13" s="20" t="s">
        <v>68</v>
      </c>
    </row>
    <row r="14" spans="1:12" ht="15.75" customHeight="1" x14ac:dyDescent="0.2">
      <c r="A14" s="6" t="s">
        <v>25</v>
      </c>
      <c r="B14" s="2" t="s">
        <v>21</v>
      </c>
      <c r="C14" s="19">
        <v>1.1270000000000001E-2</v>
      </c>
      <c r="D14" s="19" t="s">
        <v>45</v>
      </c>
      <c r="E14" s="24">
        <v>1.877</v>
      </c>
      <c r="F14" s="24" t="s">
        <v>22</v>
      </c>
      <c r="G14" s="7">
        <f t="shared" si="4"/>
        <v>0.78890000000000005</v>
      </c>
      <c r="H14" s="30">
        <v>1.5840000000000001</v>
      </c>
      <c r="I14" s="7">
        <f>G14+H14</f>
        <v>2.3729</v>
      </c>
      <c r="J14" s="8">
        <f>(G14/H14)</f>
        <v>0.49804292929292932</v>
      </c>
      <c r="K14" t="s">
        <v>46</v>
      </c>
      <c r="L14" s="20" t="s">
        <v>51</v>
      </c>
    </row>
    <row r="15" spans="1:12" ht="15.75" customHeight="1" x14ac:dyDescent="0.2">
      <c r="A15" s="6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customHeight="1" x14ac:dyDescent="0.2">
      <c r="A16" s="9" t="s">
        <v>26</v>
      </c>
      <c r="B16" s="16" t="s">
        <v>37</v>
      </c>
      <c r="C16" s="28" t="s">
        <v>38</v>
      </c>
      <c r="D16" s="15"/>
      <c r="E16" s="5" t="s">
        <v>5</v>
      </c>
      <c r="F16" s="5"/>
      <c r="G16" s="5" t="s">
        <v>28</v>
      </c>
      <c r="H16" s="5" t="s">
        <v>5</v>
      </c>
      <c r="I16" s="10"/>
      <c r="J16" s="11" t="s">
        <v>29</v>
      </c>
      <c r="K16" s="12"/>
      <c r="L16" s="10"/>
    </row>
    <row r="17" spans="1:13" ht="15.75" customHeight="1" x14ac:dyDescent="0.2">
      <c r="A17" s="13" t="s">
        <v>65</v>
      </c>
      <c r="B17" s="2" t="s">
        <v>30</v>
      </c>
      <c r="C17" s="19">
        <f>C5/K17</f>
        <v>7.3267781138001031E-2</v>
      </c>
      <c r="D17" s="19" t="s">
        <v>47</v>
      </c>
      <c r="E17" s="7">
        <f>H17</f>
        <v>29.307112455200414</v>
      </c>
      <c r="F17" s="7" t="s">
        <v>48</v>
      </c>
      <c r="G17" s="7">
        <f t="shared" ref="G17:G24" si="5">C17*B$2</f>
        <v>5.1287446796600724</v>
      </c>
      <c r="H17" s="7">
        <f>H5/K17</f>
        <v>29.307112455200414</v>
      </c>
      <c r="I17" s="2"/>
      <c r="J17" s="17" t="s">
        <v>41</v>
      </c>
      <c r="K17" s="2">
        <f t="shared" ref="K17:K19" si="6">3412141/1000000</f>
        <v>3.4121410000000001</v>
      </c>
      <c r="L17" s="2" t="s">
        <v>30</v>
      </c>
      <c r="M17" t="s">
        <v>42</v>
      </c>
    </row>
    <row r="18" spans="1:13" ht="15.75" customHeight="1" x14ac:dyDescent="0.2">
      <c r="A18" s="6" t="s">
        <v>66</v>
      </c>
      <c r="B18" s="2" t="s">
        <v>30</v>
      </c>
      <c r="C18" s="19">
        <f>C6/K18</f>
        <v>0.10916899389562154</v>
      </c>
      <c r="D18" s="19" t="s">
        <v>47</v>
      </c>
      <c r="E18" s="7">
        <f t="shared" ref="E18:E24" si="7">H18</f>
        <v>48.356735551080682</v>
      </c>
      <c r="F18" s="7" t="s">
        <v>48</v>
      </c>
      <c r="G18" s="7">
        <f t="shared" si="5"/>
        <v>7.6418295726935082</v>
      </c>
      <c r="H18" s="7">
        <f>H6/K18</f>
        <v>48.356735551080682</v>
      </c>
      <c r="I18" s="2"/>
      <c r="J18" s="17" t="s">
        <v>41</v>
      </c>
      <c r="K18" s="2">
        <f t="shared" si="6"/>
        <v>3.4121410000000001</v>
      </c>
      <c r="L18" s="2" t="s">
        <v>30</v>
      </c>
      <c r="M18" t="s">
        <v>42</v>
      </c>
    </row>
    <row r="19" spans="1:13" ht="15.75" customHeight="1" x14ac:dyDescent="0.2">
      <c r="A19" s="26" t="s">
        <v>67</v>
      </c>
      <c r="B19" s="2" t="s">
        <v>30</v>
      </c>
      <c r="C19" s="19">
        <f>C7/K19</f>
        <v>0.20821238043797136</v>
      </c>
      <c r="D19" s="19" t="s">
        <v>47</v>
      </c>
      <c r="E19" s="7">
        <f t="shared" si="7"/>
        <v>28.164135069447596</v>
      </c>
      <c r="F19" s="7" t="s">
        <v>48</v>
      </c>
      <c r="G19" s="7">
        <f t="shared" si="5"/>
        <v>14.574866630657995</v>
      </c>
      <c r="H19" s="7">
        <f>H7/K19</f>
        <v>28.164135069447596</v>
      </c>
      <c r="I19" s="2"/>
      <c r="J19" s="17" t="s">
        <v>41</v>
      </c>
      <c r="K19" s="2">
        <f t="shared" si="6"/>
        <v>3.4121410000000001</v>
      </c>
      <c r="L19" s="2" t="s">
        <v>30</v>
      </c>
      <c r="M19" t="s">
        <v>42</v>
      </c>
    </row>
    <row r="20" spans="1:13" ht="15.75" customHeight="1" x14ac:dyDescent="0.2">
      <c r="A20" s="1" t="s">
        <v>13</v>
      </c>
      <c r="B20" s="2" t="s">
        <v>30</v>
      </c>
      <c r="C20" s="19">
        <f>C8</f>
        <v>5.4059999999999997E-2</v>
      </c>
      <c r="D20" s="19" t="s">
        <v>47</v>
      </c>
      <c r="E20" s="7">
        <f>H20</f>
        <v>12.17</v>
      </c>
      <c r="F20" s="7" t="s">
        <v>48</v>
      </c>
      <c r="G20" s="7">
        <f>C20*B$2</f>
        <v>3.7841999999999998</v>
      </c>
      <c r="H20" s="7">
        <f>H8</f>
        <v>12.17</v>
      </c>
      <c r="I20" s="2"/>
      <c r="J20" s="17" t="s">
        <v>39</v>
      </c>
      <c r="K20" s="2">
        <f>1037*1000/1000000</f>
        <v>1.0369999999999999</v>
      </c>
      <c r="L20" s="2" t="s">
        <v>30</v>
      </c>
      <c r="M20" t="s">
        <v>40</v>
      </c>
    </row>
    <row r="21" spans="1:13" ht="15.75" customHeight="1" x14ac:dyDescent="0.2">
      <c r="A21" s="13" t="s">
        <v>20</v>
      </c>
      <c r="B21" s="2" t="s">
        <v>30</v>
      </c>
      <c r="C21" s="19">
        <f>C11/K21</f>
        <v>7.4318865054119568E-2</v>
      </c>
      <c r="D21" s="19" t="s">
        <v>47</v>
      </c>
      <c r="E21" s="7">
        <f>H21</f>
        <v>22.790633348134019</v>
      </c>
      <c r="F21" s="7" t="s">
        <v>48</v>
      </c>
      <c r="G21" s="7">
        <f t="shared" si="5"/>
        <v>5.2023205537883701</v>
      </c>
      <c r="H21" s="7">
        <f>H11/K21</f>
        <v>22.790633348134019</v>
      </c>
      <c r="I21" s="2"/>
      <c r="J21" s="14" t="s">
        <v>31</v>
      </c>
      <c r="K21" s="2">
        <f>137381/1000000</f>
        <v>0.137381</v>
      </c>
      <c r="L21" s="2" t="s">
        <v>30</v>
      </c>
      <c r="M21" s="14" t="s">
        <v>27</v>
      </c>
    </row>
    <row r="22" spans="1:13" ht="15.75" customHeight="1" x14ac:dyDescent="0.2">
      <c r="A22" s="13" t="s">
        <v>23</v>
      </c>
      <c r="B22" s="2" t="s">
        <v>30</v>
      </c>
      <c r="C22" s="19">
        <f>C12/K22</f>
        <v>7.3072100573782064E-2</v>
      </c>
      <c r="D22" s="19" t="s">
        <v>47</v>
      </c>
      <c r="E22" s="7">
        <f t="shared" si="7"/>
        <v>21.381893065623732</v>
      </c>
      <c r="F22" s="7" t="s">
        <v>48</v>
      </c>
      <c r="G22" s="7">
        <f t="shared" si="5"/>
        <v>5.1150470401647441</v>
      </c>
      <c r="H22" s="7">
        <f>H12/K22</f>
        <v>21.381893065623732</v>
      </c>
      <c r="I22" s="2"/>
      <c r="J22" s="14" t="s">
        <v>32</v>
      </c>
      <c r="K22" s="2">
        <f>120429/1000000</f>
        <v>0.12042899999999999</v>
      </c>
      <c r="L22" s="2" t="s">
        <v>30</v>
      </c>
      <c r="M22" s="14" t="s">
        <v>27</v>
      </c>
    </row>
    <row r="23" spans="1:13" ht="15.75" customHeight="1" x14ac:dyDescent="0.2">
      <c r="A23" s="13" t="s">
        <v>24</v>
      </c>
      <c r="B23" s="2" t="s">
        <v>30</v>
      </c>
      <c r="C23" s="19">
        <f>C13/K23</f>
        <v>7.3718411552346569E-2</v>
      </c>
      <c r="D23" s="19" t="s">
        <v>47</v>
      </c>
      <c r="E23" s="7">
        <f t="shared" si="7"/>
        <v>21.91335740072202</v>
      </c>
      <c r="F23" s="7" t="s">
        <v>48</v>
      </c>
      <c r="G23" s="7">
        <f t="shared" si="5"/>
        <v>5.1602888086642595</v>
      </c>
      <c r="H23" s="7">
        <f>H13/K23</f>
        <v>21.91335740072202</v>
      </c>
      <c r="I23" s="2"/>
      <c r="J23" s="14" t="s">
        <v>33</v>
      </c>
      <c r="K23" s="2">
        <f>138500/1000000</f>
        <v>0.13850000000000001</v>
      </c>
      <c r="L23" s="2" t="s">
        <v>30</v>
      </c>
      <c r="M23" s="14" t="s">
        <v>27</v>
      </c>
    </row>
    <row r="24" spans="1:13" ht="15.75" customHeight="1" x14ac:dyDescent="0.2">
      <c r="A24" s="13" t="s">
        <v>25</v>
      </c>
      <c r="B24" s="2" t="s">
        <v>30</v>
      </c>
      <c r="C24" s="19">
        <f>C14/K24</f>
        <v>7.5288690949578504E-2</v>
      </c>
      <c r="D24" s="19" t="s">
        <v>47</v>
      </c>
      <c r="E24" s="7">
        <f t="shared" si="7"/>
        <v>10.581835533640847</v>
      </c>
      <c r="F24" s="7" t="s">
        <v>48</v>
      </c>
      <c r="G24" s="7">
        <f t="shared" si="5"/>
        <v>5.2702083664704951</v>
      </c>
      <c r="H24" s="7">
        <f>H14/K24</f>
        <v>10.581835533640847</v>
      </c>
      <c r="I24" s="2"/>
      <c r="J24" s="14" t="s">
        <v>34</v>
      </c>
      <c r="K24" s="25">
        <f>6287000/1000000/42</f>
        <v>0.14969047619047618</v>
      </c>
      <c r="L24" s="2" t="s">
        <v>30</v>
      </c>
      <c r="M24" t="s">
        <v>46</v>
      </c>
    </row>
    <row r="25" spans="1:13" ht="15.75" customHeight="1" x14ac:dyDescent="0.2">
      <c r="B25" s="2"/>
      <c r="E25" s="2"/>
      <c r="F25" s="2"/>
      <c r="G25" s="2"/>
      <c r="H25" s="2"/>
      <c r="I25" s="2"/>
      <c r="J25" s="2"/>
      <c r="K25" s="2"/>
      <c r="L25" s="2"/>
    </row>
    <row r="26" spans="1:13" ht="15.75" customHeight="1" x14ac:dyDescent="0.2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ht="15.75" customHeight="1" x14ac:dyDescent="0.2">
      <c r="A27" s="2"/>
      <c r="B27" s="2" t="s">
        <v>61</v>
      </c>
      <c r="C27" s="14" t="s">
        <v>62</v>
      </c>
      <c r="D27" s="2"/>
      <c r="E27" s="2"/>
      <c r="F27" s="2"/>
      <c r="G27" s="2"/>
      <c r="H27" s="2"/>
      <c r="I27" s="2"/>
      <c r="J27" s="2"/>
      <c r="K27" s="2"/>
      <c r="L27" s="2"/>
    </row>
    <row r="28" spans="1:13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ht="15.75" customHeight="1" x14ac:dyDescent="0.2">
      <c r="A31" s="3"/>
      <c r="B31" s="2"/>
      <c r="C31" s="2"/>
      <c r="D31" s="2"/>
      <c r="E31" s="2"/>
      <c r="F31" s="2"/>
      <c r="G31" s="2"/>
      <c r="H31" s="2"/>
      <c r="I31" s="2"/>
      <c r="J31" s="2" t="s">
        <v>35</v>
      </c>
      <c r="K31" s="2">
        <v>4.5359000000000003E-4</v>
      </c>
      <c r="L31" s="2" t="s">
        <v>36</v>
      </c>
    </row>
    <row r="32" spans="1:13" ht="15.75" customHeight="1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 x14ac:dyDescent="0.2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.75" customHeight="1" x14ac:dyDescent="0.2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 customHeight="1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.75" customHeight="1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.75" customHeight="1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.75" customHeight="1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.75" customHeight="1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customHeight="1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customHeight="1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.75" customHeight="1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 customHeight="1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 customHeight="1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 customHeight="1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 customHeight="1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 customHeight="1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 customHeight="1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 customHeight="1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 customHeight="1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 customHeight="1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 customHeight="1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 customHeight="1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.75" customHeight="1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.75" customHeight="1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 customHeight="1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 customHeight="1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 customHeight="1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.75" customHeight="1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.75" customHeight="1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 customHeight="1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.75" customHeight="1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.75" customHeight="1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.75" customHeight="1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.75" customHeight="1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.75" customHeight="1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.75" customHeight="1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.75" customHeight="1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.75" customHeight="1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.75" customHeight="1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.75" customHeight="1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.75" customHeight="1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.75" customHeight="1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.75" customHeight="1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.75" customHeight="1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.75" customHeight="1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.75" customHeight="1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.75" customHeight="1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.75" customHeight="1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 customHeight="1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.75" customHeight="1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.75" customHeight="1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.75" customHeight="1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.75" customHeight="1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hyperlinks>
    <hyperlink ref="L14" r:id="rId1" xr:uid="{00000000-0004-0000-0000-000000000000}"/>
    <hyperlink ref="K12" r:id="rId2" xr:uid="{00000000-0004-0000-0000-000001000000}"/>
    <hyperlink ref="L13" r:id="rId3" xr:uid="{4EDB2E72-923F-6A44-BED0-46FA34C9446A}"/>
    <hyperlink ref="K6" r:id="rId4" xr:uid="{EC409414-72AA-8B49-91C6-78A8ECCF1A3A}"/>
    <hyperlink ref="L7" r:id="rId5" location="/topic/7?agg=0,1&amp;geo=g000000g2&amp;endsec=k&amp;freq=A&amp;start=2001&amp;end=2019&amp;ctype=linechart&amp;ltype=pin&amp;rtype=s&amp;pin=&amp;rse=0&amp;maptype=0" display="https://www.eia.gov/electricity/data/browser/ - /topic/7?agg=0,1&amp;geo=g000000g2&amp;endsec=k&amp;freq=A&amp;start=2001&amp;end=2019&amp;ctype=linechart&amp;ltype=pin&amp;rtype=s&amp;pin=&amp;rse=0&amp;maptype=0" xr:uid="{7FCAEA14-6DF3-8645-AD68-AEBB65BCC397}"/>
    <hyperlink ref="L6" r:id="rId6" location="/topic/7?agg=0,1&amp;geo=g02&amp;endsec=k&amp;freq=A&amp;start=2001&amp;end=2019&amp;ctype=linechart&amp;ltype=pin&amp;rtype=s&amp;maptype=0&amp;rse=0&amp;pin=" display="https://www.eia.gov/electricity/data/browser/ - /topic/7?agg=0,1&amp;geo=g02&amp;endsec=k&amp;freq=A&amp;start=2001&amp;end=2019&amp;ctype=linechart&amp;ltype=pin&amp;rtype=s&amp;maptype=0&amp;rse=0&amp;pin=" xr:uid="{7F30D4F0-DE56-3B43-A54B-CFDFA3E24579}"/>
  </hyperlink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ChartforNCC</vt:lpstr>
      <vt:lpstr>StackedGraph_MMBTU</vt:lpstr>
      <vt:lpstr>Bar Graph Common 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Breanna Parker</dc:creator>
  <cp:lastModifiedBy>Alex Barron</cp:lastModifiedBy>
  <dcterms:created xsi:type="dcterms:W3CDTF">2018-03-23T15:10:21Z</dcterms:created>
  <dcterms:modified xsi:type="dcterms:W3CDTF">2020-06-24T13:30:37Z</dcterms:modified>
</cp:coreProperties>
</file>