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rticles\Jacques et al 2020\Reprise révisions 19_06_21 JL\"/>
    </mc:Choice>
  </mc:AlternateContent>
  <xr:revisionPtr revIDLastSave="0" documentId="13_ncr:1_{142F5480-59DA-4847-A6E3-E7C73F9638B7}" xr6:coauthVersionLast="47" xr6:coauthVersionMax="47" xr10:uidLastSave="{00000000-0000-0000-0000-000000000000}"/>
  <bookViews>
    <workbookView xWindow="-120" yWindow="-120" windowWidth="25440" windowHeight="15390" activeTab="3" xr2:uid="{B3074EC2-144D-4BA9-A7BC-333EFF8A4C89}"/>
  </bookViews>
  <sheets>
    <sheet name="CH4" sheetId="1" r:id="rId1"/>
    <sheet name="Physics" sheetId="4" r:id="rId2"/>
    <sheet name="dD" sheetId="2" r:id="rId3"/>
    <sheet name="d13C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2" i="4" l="1"/>
  <c r="M152" i="4" s="1"/>
  <c r="L95" i="4" l="1"/>
  <c r="M95" i="4" s="1"/>
  <c r="L24" i="4"/>
  <c r="L39" i="4" l="1"/>
  <c r="K3" i="1" l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2" i="1"/>
  <c r="L2" i="1" s="1"/>
  <c r="M7" i="4"/>
  <c r="M14" i="4"/>
  <c r="M39" i="4"/>
  <c r="M48" i="4"/>
  <c r="M58" i="4"/>
  <c r="M84" i="4"/>
  <c r="M92" i="4"/>
  <c r="M118" i="4"/>
  <c r="M119" i="4"/>
  <c r="M150" i="4"/>
  <c r="L3" i="4"/>
  <c r="M3" i="4" s="1"/>
  <c r="L4" i="4"/>
  <c r="M4" i="4" s="1"/>
  <c r="L5" i="4"/>
  <c r="M5" i="4" s="1"/>
  <c r="L6" i="4"/>
  <c r="M6" i="4" s="1"/>
  <c r="L7" i="4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L49" i="4"/>
  <c r="M49" i="4" s="1"/>
  <c r="L50" i="4"/>
  <c r="M50" i="4" s="1"/>
  <c r="L51" i="4"/>
  <c r="M51" i="4" s="1"/>
  <c r="L54" i="4"/>
  <c r="M54" i="4" s="1"/>
  <c r="L55" i="4"/>
  <c r="M55" i="4" s="1"/>
  <c r="L56" i="4"/>
  <c r="M56" i="4" s="1"/>
  <c r="L57" i="4"/>
  <c r="M57" i="4" s="1"/>
  <c r="L58" i="4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L85" i="4"/>
  <c r="M85" i="4" s="1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L93" i="4"/>
  <c r="M93" i="4" s="1"/>
  <c r="L94" i="4"/>
  <c r="M94" i="4" s="1"/>
  <c r="L97" i="4"/>
  <c r="M97" i="4" s="1"/>
  <c r="L98" i="4"/>
  <c r="L99" i="4"/>
  <c r="L100" i="4"/>
  <c r="L101" i="4"/>
  <c r="L102" i="4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 s="1"/>
  <c r="L113" i="4"/>
  <c r="M113" i="4" s="1"/>
  <c r="L114" i="4"/>
  <c r="M114" i="4" s="1"/>
  <c r="L115" i="4"/>
  <c r="M115" i="4" s="1"/>
  <c r="L116" i="4"/>
  <c r="M116" i="4" s="1"/>
  <c r="L117" i="4"/>
  <c r="M117" i="4" s="1"/>
  <c r="L118" i="4"/>
  <c r="L119" i="4"/>
  <c r="L120" i="4"/>
  <c r="M120" i="4" s="1"/>
  <c r="L121" i="4"/>
  <c r="M121" i="4" s="1"/>
  <c r="L122" i="4"/>
  <c r="M122" i="4" s="1"/>
  <c r="L123" i="4"/>
  <c r="M123" i="4" s="1"/>
  <c r="L124" i="4"/>
  <c r="M124" i="4" s="1"/>
  <c r="L125" i="4"/>
  <c r="M125" i="4" s="1"/>
  <c r="L126" i="4"/>
  <c r="M126" i="4" s="1"/>
  <c r="L127" i="4"/>
  <c r="M127" i="4" s="1"/>
  <c r="L128" i="4"/>
  <c r="M128" i="4" s="1"/>
  <c r="L129" i="4"/>
  <c r="M129" i="4" s="1"/>
  <c r="L130" i="4"/>
  <c r="M130" i="4" s="1"/>
  <c r="L131" i="4"/>
  <c r="M131" i="4" s="1"/>
  <c r="L132" i="4"/>
  <c r="M132" i="4" s="1"/>
  <c r="L133" i="4"/>
  <c r="M133" i="4" s="1"/>
  <c r="L134" i="4"/>
  <c r="M134" i="4" s="1"/>
  <c r="L135" i="4"/>
  <c r="M135" i="4" s="1"/>
  <c r="L136" i="4"/>
  <c r="M136" i="4" s="1"/>
  <c r="L137" i="4"/>
  <c r="M137" i="4" s="1"/>
  <c r="L138" i="4"/>
  <c r="M138" i="4" s="1"/>
  <c r="L139" i="4"/>
  <c r="M139" i="4" s="1"/>
  <c r="L140" i="4"/>
  <c r="M140" i="4" s="1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L147" i="4"/>
  <c r="M147" i="4" s="1"/>
  <c r="L148" i="4"/>
  <c r="M148" i="4" s="1"/>
  <c r="L149" i="4"/>
  <c r="M149" i="4" s="1"/>
  <c r="L150" i="4"/>
  <c r="L151" i="4"/>
  <c r="M151" i="4" s="1"/>
  <c r="L153" i="4"/>
  <c r="M153" i="4" s="1"/>
  <c r="L154" i="4"/>
  <c r="M154" i="4" s="1"/>
  <c r="L155" i="4"/>
  <c r="M155" i="4" s="1"/>
  <c r="L156" i="4"/>
  <c r="M156" i="4" s="1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  <c r="L164" i="4"/>
  <c r="M164" i="4" s="1"/>
  <c r="L165" i="4"/>
  <c r="M165" i="4" s="1"/>
  <c r="L166" i="4"/>
  <c r="M166" i="4" s="1"/>
  <c r="L167" i="4"/>
  <c r="M167" i="4" s="1"/>
  <c r="L168" i="4"/>
  <c r="M168" i="4" s="1"/>
  <c r="L169" i="4"/>
  <c r="M169" i="4" s="1"/>
  <c r="L170" i="4"/>
  <c r="M170" i="4" s="1"/>
  <c r="L171" i="4"/>
  <c r="M171" i="4" s="1"/>
  <c r="L172" i="4"/>
  <c r="M172" i="4" s="1"/>
  <c r="L173" i="4"/>
  <c r="M173" i="4" s="1"/>
  <c r="L174" i="4"/>
  <c r="M174" i="4" s="1"/>
  <c r="L175" i="4"/>
  <c r="M175" i="4" s="1"/>
  <c r="L176" i="4"/>
  <c r="M176" i="4" s="1"/>
  <c r="L2" i="4"/>
  <c r="M2" i="4" s="1"/>
  <c r="M100" i="4" l="1"/>
  <c r="K102" i="4"/>
  <c r="M102" i="4" s="1"/>
  <c r="K101" i="4"/>
  <c r="M101" i="4" s="1"/>
  <c r="K100" i="4"/>
  <c r="K99" i="4"/>
  <c r="M99" i="4" s="1"/>
  <c r="K98" i="4"/>
  <c r="M98" i="4" s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2" i="1"/>
  <c r="G127" i="1" l="1"/>
  <c r="F128" i="1" s="1"/>
  <c r="G128" i="1" s="1"/>
  <c r="F129" i="1" s="1"/>
  <c r="G129" i="1" s="1"/>
  <c r="F130" i="1" s="1"/>
  <c r="G130" i="1" s="1"/>
  <c r="F131" i="1" s="1"/>
  <c r="G131" i="1" s="1"/>
  <c r="F132" i="1" s="1"/>
  <c r="G132" i="1" s="1"/>
  <c r="F133" i="1" s="1"/>
  <c r="G133" i="1" s="1"/>
  <c r="F134" i="1" s="1"/>
  <c r="G134" i="1" s="1"/>
  <c r="H4" i="3" l="1"/>
  <c r="D19" i="3"/>
  <c r="D20" i="3"/>
  <c r="E18" i="3"/>
  <c r="E19" i="3"/>
  <c r="E20" i="3"/>
  <c r="D18" i="3"/>
  <c r="D17" i="3"/>
  <c r="E17" i="3"/>
  <c r="E38" i="3"/>
  <c r="D39" i="3" s="1"/>
  <c r="E39" i="3" s="1"/>
  <c r="D40" i="3" s="1"/>
  <c r="E40" i="3" s="1"/>
  <c r="D41" i="3" s="1"/>
  <c r="E41" i="3" s="1"/>
  <c r="E29" i="3"/>
  <c r="D30" i="3" s="1"/>
  <c r="E30" i="3" s="1"/>
  <c r="D31" i="3" s="1"/>
  <c r="E31" i="3" s="1"/>
  <c r="D32" i="3" s="1"/>
  <c r="E32" i="3" s="1"/>
  <c r="D33" i="3" s="1"/>
  <c r="E33" i="3" s="1"/>
  <c r="D34" i="3" s="1"/>
  <c r="E34" i="3" s="1"/>
  <c r="D35" i="3" s="1"/>
  <c r="E35" i="3" s="1"/>
  <c r="D36" i="3" s="1"/>
  <c r="E36" i="3" s="1"/>
  <c r="E21" i="3"/>
  <c r="D22" i="3" s="1"/>
  <c r="E22" i="3" s="1"/>
  <c r="D23" i="3" s="1"/>
  <c r="E23" i="3" s="1"/>
  <c r="D24" i="3" s="1"/>
  <c r="E24" i="3" s="1"/>
  <c r="D25" i="3" s="1"/>
  <c r="E25" i="3" s="1"/>
  <c r="D26" i="3" s="1"/>
  <c r="E26" i="3" s="1"/>
  <c r="D27" i="3" s="1"/>
  <c r="E27" i="3" s="1"/>
  <c r="D28" i="3" s="1"/>
  <c r="E28" i="3" s="1"/>
</calcChain>
</file>

<file path=xl/sharedStrings.xml><?xml version="1.0" encoding="utf-8"?>
<sst xmlns="http://schemas.openxmlformats.org/spreadsheetml/2006/main" count="464" uniqueCount="28">
  <si>
    <t>Latitude</t>
  </si>
  <si>
    <t>Longitude</t>
  </si>
  <si>
    <t>Date</t>
  </si>
  <si>
    <t>Barrow</t>
  </si>
  <si>
    <t>Mid-depth (cm)</t>
  </si>
  <si>
    <t>Upper-depth  (cm)</t>
  </si>
  <si>
    <t>Lower-depth  (cm)</t>
  </si>
  <si>
    <t>CH4 (nM)</t>
  </si>
  <si>
    <t>Standard deviation</t>
  </si>
  <si>
    <t>Temperature (°C)</t>
  </si>
  <si>
    <t>Salinity (psu)</t>
  </si>
  <si>
    <t>Brine salinity (psu)</t>
  </si>
  <si>
    <t>Brine volume fraction (%)</t>
  </si>
  <si>
    <t>δ13Csample VPDB</t>
  </si>
  <si>
    <t>δDsample VSMOW</t>
  </si>
  <si>
    <r>
      <t>Standard deviation (</t>
    </r>
    <r>
      <rPr>
        <b/>
        <sz val="11"/>
        <color theme="1"/>
        <rFont val="Times New Roman"/>
        <family val="1"/>
      </rPr>
      <t>‰</t>
    </r>
    <r>
      <rPr>
        <b/>
        <sz val="11"/>
        <color theme="1"/>
        <rFont val="Calibri"/>
        <family val="2"/>
      </rPr>
      <t>)</t>
    </r>
  </si>
  <si>
    <t>Mean CH4 (nM)</t>
  </si>
  <si>
    <t>Resolution d13C</t>
  </si>
  <si>
    <t>Lower-depth (cm)</t>
  </si>
  <si>
    <t>Upper-depth (cm)</t>
  </si>
  <si>
    <t>Solubility in brines (nM)</t>
  </si>
  <si>
    <t>Solubility in bulk (nM)</t>
  </si>
  <si>
    <t>CH4 brines (nM)</t>
  </si>
  <si>
    <t>Brine volume fraction normalized (%)</t>
  </si>
  <si>
    <t>LN(CH4 brines) (nM)</t>
  </si>
  <si>
    <t>Brine volume fraction averaged (%)</t>
  </si>
  <si>
    <t>Cape Evans</t>
  </si>
  <si>
    <t>Study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</si>
</sst>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Fill="1"/>
    <xf numFmtId="16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Fill="1"/>
    <xf numFmtId="2" fontId="0" fillId="0" borderId="0" xfId="0" applyNumberFormat="1" applyFill="1" applyBorder="1"/>
    <xf numFmtId="2" fontId="0" fillId="0" borderId="0" xfId="0" applyNumberFormat="1" applyFill="1"/>
    <xf numFmtId="0" fontId="0" fillId="0" borderId="1" xfId="0" applyFill="1" applyBorder="1"/>
    <xf numFmtId="2" fontId="0" fillId="0" borderId="1" xfId="0" applyNumberForma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4" fillId="0" borderId="0" xfId="0" applyFont="1" applyBorder="1"/>
    <xf numFmtId="14" fontId="0" fillId="0" borderId="0" xfId="0" applyNumberFormat="1" applyBorder="1"/>
    <xf numFmtId="0" fontId="0" fillId="0" borderId="0" xfId="0" applyFill="1" applyBorder="1"/>
    <xf numFmtId="0" fontId="1" fillId="0" borderId="0" xfId="0" applyFont="1"/>
    <xf numFmtId="2" fontId="7" fillId="0" borderId="1" xfId="0" applyNumberFormat="1" applyFont="1" applyBorder="1"/>
    <xf numFmtId="164" fontId="7" fillId="0" borderId="1" xfId="0" applyNumberFormat="1" applyFont="1" applyBorder="1"/>
    <xf numFmtId="0" fontId="2" fillId="0" borderId="0" xfId="0" applyFont="1" applyAlignment="1">
      <alignment horizontal="center"/>
    </xf>
    <xf numFmtId="164" fontId="0" fillId="0" borderId="0" xfId="0" applyNumberFormat="1" applyFill="1"/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/>
    <xf numFmtId="0" fontId="7" fillId="0" borderId="1" xfId="0" applyFont="1" applyFill="1" applyBorder="1"/>
    <xf numFmtId="14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164" fontId="7" fillId="0" borderId="1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275FC16-6C3B-4F68-A70A-C012C159F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CE5B-6E39-4FF8-9A89-6413FBE6C458}">
  <dimension ref="A1:P181"/>
  <sheetViews>
    <sheetView workbookViewId="0">
      <pane ySplit="1" topLeftCell="A89" activePane="bottomLeft" state="frozen"/>
      <selection pane="bottomLeft" sqref="A1:L1048576"/>
    </sheetView>
  </sheetViews>
  <sheetFormatPr baseColWidth="10" defaultRowHeight="15" x14ac:dyDescent="0.25"/>
  <cols>
    <col min="1" max="1" width="10.85546875" bestFit="1" customWidth="1"/>
    <col min="2" max="2" width="8.42578125" bestFit="1" customWidth="1"/>
    <col min="3" max="3" width="9" bestFit="1" customWidth="1"/>
    <col min="4" max="4" width="10.7109375" bestFit="1" customWidth="1"/>
    <col min="5" max="5" width="15" bestFit="1" customWidth="1"/>
    <col min="6" max="6" width="17.5703125" bestFit="1" customWidth="1"/>
    <col min="7" max="7" width="17.42578125" bestFit="1" customWidth="1"/>
    <col min="8" max="8" width="9.28515625" bestFit="1" customWidth="1"/>
    <col min="9" max="9" width="17.85546875" bestFit="1" customWidth="1"/>
    <col min="10" max="10" width="34.5703125" bestFit="1" customWidth="1"/>
    <col min="11" max="11" width="15.28515625" bestFit="1" customWidth="1"/>
    <col min="12" max="12" width="19.140625" bestFit="1" customWidth="1"/>
  </cols>
  <sheetData>
    <row r="1" spans="1:13" x14ac:dyDescent="0.25">
      <c r="A1" s="2" t="s">
        <v>27</v>
      </c>
      <c r="B1" s="2" t="s">
        <v>2</v>
      </c>
      <c r="C1" s="2" t="s">
        <v>0</v>
      </c>
      <c r="D1" s="2" t="s">
        <v>1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23</v>
      </c>
      <c r="K1" s="2" t="s">
        <v>22</v>
      </c>
      <c r="L1" s="2" t="s">
        <v>24</v>
      </c>
    </row>
    <row r="2" spans="1:13" ht="15" customHeight="1" x14ac:dyDescent="0.25">
      <c r="A2" t="s">
        <v>26</v>
      </c>
      <c r="B2" s="1">
        <v>41171</v>
      </c>
      <c r="C2">
        <v>-77.632999999999996</v>
      </c>
      <c r="D2">
        <v>166.38300000000001</v>
      </c>
      <c r="E2">
        <v>2.5</v>
      </c>
      <c r="F2">
        <v>0</v>
      </c>
      <c r="G2">
        <v>5</v>
      </c>
      <c r="H2">
        <v>3.55</v>
      </c>
      <c r="I2" s="83">
        <f>H2-0.996*H2</f>
        <v>1.4200000000000212E-2</v>
      </c>
      <c r="J2" s="12">
        <v>3.6938356164383563</v>
      </c>
      <c r="K2" s="12">
        <f>H2/(J2/100)</f>
        <v>96.106063415538657</v>
      </c>
      <c r="L2" s="12">
        <f>LN(K2)</f>
        <v>4.5654524088405708</v>
      </c>
      <c r="M2" s="5"/>
    </row>
    <row r="3" spans="1:13" x14ac:dyDescent="0.25">
      <c r="A3" t="s">
        <v>26</v>
      </c>
      <c r="B3" s="1">
        <v>41171</v>
      </c>
      <c r="C3">
        <v>-77.632999999999996</v>
      </c>
      <c r="D3">
        <v>166.38300000000001</v>
      </c>
      <c r="E3">
        <v>7.5</v>
      </c>
      <c r="F3">
        <v>5</v>
      </c>
      <c r="G3">
        <v>10</v>
      </c>
      <c r="H3">
        <v>3.24</v>
      </c>
      <c r="I3" s="83">
        <f t="shared" ref="I3:I66" si="0">H3-0.996*H3</f>
        <v>1.2960000000000083E-2</v>
      </c>
      <c r="J3" s="12">
        <v>3.5543378995433783</v>
      </c>
      <c r="K3" s="12">
        <f t="shared" ref="K3:K66" si="1">H3/(J3/100)</f>
        <v>91.156217882836614</v>
      </c>
      <c r="L3" s="12">
        <f t="shared" ref="L3:L66" si="2">LN(K3)</f>
        <v>4.5125747147370348</v>
      </c>
      <c r="M3" s="5"/>
    </row>
    <row r="4" spans="1:13" x14ac:dyDescent="0.25">
      <c r="A4" t="s">
        <v>26</v>
      </c>
      <c r="B4" s="1">
        <v>41171</v>
      </c>
      <c r="C4">
        <v>-77.632999999999996</v>
      </c>
      <c r="D4">
        <v>166.38300000000001</v>
      </c>
      <c r="E4">
        <v>12.5</v>
      </c>
      <c r="F4">
        <v>10</v>
      </c>
      <c r="G4">
        <v>15</v>
      </c>
      <c r="H4">
        <v>2.68</v>
      </c>
      <c r="I4" s="83">
        <f t="shared" si="0"/>
        <v>1.0720000000000063E-2</v>
      </c>
      <c r="J4" s="12">
        <v>3.4229452054794511</v>
      </c>
      <c r="K4" s="12">
        <f t="shared" si="1"/>
        <v>78.29514757378692</v>
      </c>
      <c r="L4" s="12">
        <f t="shared" si="2"/>
        <v>4.360485628838684</v>
      </c>
      <c r="M4" s="5"/>
    </row>
    <row r="5" spans="1:13" x14ac:dyDescent="0.25">
      <c r="A5" t="s">
        <v>26</v>
      </c>
      <c r="B5" s="1">
        <v>41171</v>
      </c>
      <c r="C5">
        <v>-77.632999999999996</v>
      </c>
      <c r="D5">
        <v>166.38300000000001</v>
      </c>
      <c r="E5">
        <v>17.5</v>
      </c>
      <c r="F5">
        <v>15</v>
      </c>
      <c r="G5">
        <v>20</v>
      </c>
      <c r="H5">
        <v>2.78</v>
      </c>
      <c r="I5" s="83">
        <f t="shared" si="0"/>
        <v>1.1120000000000019E-2</v>
      </c>
      <c r="J5" s="12">
        <v>3.0647260273972599</v>
      </c>
      <c r="K5" s="12">
        <f t="shared" si="1"/>
        <v>90.709576488993193</v>
      </c>
      <c r="L5" s="12">
        <f t="shared" si="2"/>
        <v>4.5076629357701066</v>
      </c>
      <c r="M5" s="5"/>
    </row>
    <row r="6" spans="1:13" x14ac:dyDescent="0.25">
      <c r="A6" t="s">
        <v>26</v>
      </c>
      <c r="B6" s="1">
        <v>41171</v>
      </c>
      <c r="C6">
        <v>-77.632999999999996</v>
      </c>
      <c r="D6">
        <v>166.38300000000001</v>
      </c>
      <c r="E6">
        <v>22.5</v>
      </c>
      <c r="F6">
        <v>20</v>
      </c>
      <c r="G6">
        <v>25</v>
      </c>
      <c r="H6">
        <v>7.36</v>
      </c>
      <c r="I6" s="83">
        <f t="shared" si="0"/>
        <v>2.9440000000000133E-2</v>
      </c>
      <c r="J6" s="12">
        <v>3.2722602739726026</v>
      </c>
      <c r="K6" s="12">
        <f t="shared" si="1"/>
        <v>224.92098377812664</v>
      </c>
      <c r="L6" s="12">
        <f t="shared" si="2"/>
        <v>5.4157491573168306</v>
      </c>
      <c r="M6" s="5"/>
    </row>
    <row r="7" spans="1:13" x14ac:dyDescent="0.25">
      <c r="A7" t="s">
        <v>26</v>
      </c>
      <c r="B7" s="1">
        <v>41171</v>
      </c>
      <c r="C7">
        <v>-77.632999999999996</v>
      </c>
      <c r="D7">
        <v>166.38300000000001</v>
      </c>
      <c r="E7">
        <v>27.5</v>
      </c>
      <c r="F7">
        <v>25</v>
      </c>
      <c r="G7">
        <v>30</v>
      </c>
      <c r="H7">
        <v>3.27</v>
      </c>
      <c r="I7" s="83">
        <f t="shared" si="0"/>
        <v>1.3079999999999981E-2</v>
      </c>
      <c r="J7" s="12">
        <v>3.0982876712328768</v>
      </c>
      <c r="K7" s="12">
        <f t="shared" si="1"/>
        <v>105.54216867469879</v>
      </c>
      <c r="L7" s="12">
        <f t="shared" si="2"/>
        <v>4.6591105761338394</v>
      </c>
      <c r="M7" s="5"/>
    </row>
    <row r="8" spans="1:13" x14ac:dyDescent="0.25">
      <c r="A8" t="s">
        <v>26</v>
      </c>
      <c r="B8" s="1">
        <v>41171</v>
      </c>
      <c r="C8">
        <v>-77.632999999999996</v>
      </c>
      <c r="D8">
        <v>166.38300000000001</v>
      </c>
      <c r="E8">
        <v>31.75</v>
      </c>
      <c r="F8">
        <v>30</v>
      </c>
      <c r="G8">
        <v>35</v>
      </c>
      <c r="H8">
        <v>2.35</v>
      </c>
      <c r="I8" s="83">
        <f t="shared" si="0"/>
        <v>9.3999999999998529E-3</v>
      </c>
      <c r="J8" s="12">
        <v>2.8517123287671229</v>
      </c>
      <c r="K8" s="12">
        <f t="shared" si="1"/>
        <v>82.406629038068942</v>
      </c>
      <c r="L8" s="12">
        <f t="shared" si="2"/>
        <v>4.4116658831706674</v>
      </c>
      <c r="M8" s="5"/>
    </row>
    <row r="9" spans="1:13" x14ac:dyDescent="0.25">
      <c r="A9" t="s">
        <v>26</v>
      </c>
      <c r="B9" s="1">
        <v>41171</v>
      </c>
      <c r="C9">
        <v>-77.632999999999996</v>
      </c>
      <c r="D9">
        <v>166.38300000000001</v>
      </c>
      <c r="E9">
        <v>37.5</v>
      </c>
      <c r="F9">
        <v>35</v>
      </c>
      <c r="G9">
        <v>40</v>
      </c>
      <c r="H9">
        <v>3.59</v>
      </c>
      <c r="I9" s="83">
        <f t="shared" si="0"/>
        <v>1.4359999999999928E-2</v>
      </c>
      <c r="J9" s="12">
        <v>2.6537671232876709</v>
      </c>
      <c r="K9" s="12">
        <f t="shared" si="1"/>
        <v>135.27939088914698</v>
      </c>
      <c r="L9" s="12">
        <f t="shared" si="2"/>
        <v>4.9073422019866557</v>
      </c>
      <c r="M9" s="5"/>
    </row>
    <row r="10" spans="1:13" x14ac:dyDescent="0.25">
      <c r="A10" t="s">
        <v>26</v>
      </c>
      <c r="B10" s="1">
        <v>41171</v>
      </c>
      <c r="C10">
        <v>-77.632999999999996</v>
      </c>
      <c r="D10">
        <v>166.38300000000001</v>
      </c>
      <c r="E10">
        <v>42.5</v>
      </c>
      <c r="F10">
        <v>40</v>
      </c>
      <c r="G10">
        <v>45</v>
      </c>
      <c r="H10">
        <v>2.68</v>
      </c>
      <c r="I10" s="83">
        <f t="shared" si="0"/>
        <v>1.0720000000000063E-2</v>
      </c>
      <c r="J10" s="12">
        <v>2.4047945205479451</v>
      </c>
      <c r="K10" s="12">
        <f t="shared" si="1"/>
        <v>111.44403303902024</v>
      </c>
      <c r="L10" s="12">
        <f t="shared" si="2"/>
        <v>4.7135225190448065</v>
      </c>
      <c r="M10" s="5"/>
    </row>
    <row r="11" spans="1:13" x14ac:dyDescent="0.25">
      <c r="A11" t="s">
        <v>26</v>
      </c>
      <c r="B11" s="1">
        <v>41171</v>
      </c>
      <c r="C11">
        <v>-77.632999999999996</v>
      </c>
      <c r="D11">
        <v>166.38300000000001</v>
      </c>
      <c r="E11">
        <v>47.5</v>
      </c>
      <c r="F11">
        <v>45</v>
      </c>
      <c r="G11">
        <v>50</v>
      </c>
      <c r="H11">
        <v>2.34</v>
      </c>
      <c r="I11" s="83">
        <f t="shared" si="0"/>
        <v>9.360000000000035E-3</v>
      </c>
      <c r="J11" s="12">
        <v>2.7414383561643842</v>
      </c>
      <c r="K11" s="12">
        <f t="shared" si="1"/>
        <v>85.356652092442189</v>
      </c>
      <c r="L11" s="12">
        <f t="shared" si="2"/>
        <v>4.4468383851892135</v>
      </c>
      <c r="M11" s="5"/>
    </row>
    <row r="12" spans="1:13" x14ac:dyDescent="0.25">
      <c r="A12" t="s">
        <v>26</v>
      </c>
      <c r="B12" s="1">
        <v>41171</v>
      </c>
      <c r="C12">
        <v>-77.632999999999996</v>
      </c>
      <c r="D12">
        <v>166.38300000000001</v>
      </c>
      <c r="E12">
        <v>52.5</v>
      </c>
      <c r="F12">
        <v>50</v>
      </c>
      <c r="G12">
        <v>55</v>
      </c>
      <c r="H12">
        <v>2.96</v>
      </c>
      <c r="I12" s="83">
        <f t="shared" si="0"/>
        <v>1.1839999999999851E-2</v>
      </c>
      <c r="J12" s="12">
        <v>2.4941780821917807</v>
      </c>
      <c r="K12" s="12">
        <f t="shared" si="1"/>
        <v>118.67636962790058</v>
      </c>
      <c r="L12" s="12">
        <f t="shared" si="2"/>
        <v>4.7764002053684722</v>
      </c>
      <c r="M12" s="5"/>
    </row>
    <row r="13" spans="1:13" x14ac:dyDescent="0.25">
      <c r="A13" t="s">
        <v>26</v>
      </c>
      <c r="B13" s="1">
        <v>41171</v>
      </c>
      <c r="C13">
        <v>-77.632999999999996</v>
      </c>
      <c r="D13">
        <v>166.38300000000001</v>
      </c>
      <c r="E13">
        <v>57.5</v>
      </c>
      <c r="F13">
        <v>55</v>
      </c>
      <c r="G13">
        <v>60</v>
      </c>
      <c r="H13">
        <v>2.69</v>
      </c>
      <c r="I13" s="83">
        <f t="shared" si="0"/>
        <v>1.0759999999999881E-2</v>
      </c>
      <c r="J13" s="12">
        <v>2.7417808219178084</v>
      </c>
      <c r="K13" s="12">
        <f t="shared" si="1"/>
        <v>98.111416437671735</v>
      </c>
      <c r="L13" s="12">
        <f t="shared" si="2"/>
        <v>4.5861037353116476</v>
      </c>
      <c r="M13" s="5"/>
    </row>
    <row r="14" spans="1:13" x14ac:dyDescent="0.25">
      <c r="A14" t="s">
        <v>26</v>
      </c>
      <c r="B14" s="1">
        <v>41171</v>
      </c>
      <c r="C14">
        <v>-77.632999999999996</v>
      </c>
      <c r="D14">
        <v>166.38300000000001</v>
      </c>
      <c r="E14">
        <v>62.5</v>
      </c>
      <c r="F14">
        <v>60</v>
      </c>
      <c r="G14">
        <v>65</v>
      </c>
      <c r="H14">
        <v>2.13</v>
      </c>
      <c r="I14" s="83">
        <f t="shared" si="0"/>
        <v>8.519999999999861E-3</v>
      </c>
      <c r="J14" s="12">
        <v>2.8311643835616431</v>
      </c>
      <c r="K14" s="12">
        <f t="shared" si="1"/>
        <v>75.234063142615227</v>
      </c>
      <c r="L14" s="12">
        <f t="shared" si="2"/>
        <v>4.3206040957190774</v>
      </c>
      <c r="M14" s="5"/>
    </row>
    <row r="15" spans="1:13" x14ac:dyDescent="0.25">
      <c r="A15" t="s">
        <v>26</v>
      </c>
      <c r="B15" s="1">
        <v>41171</v>
      </c>
      <c r="C15">
        <v>-77.632999999999996</v>
      </c>
      <c r="D15">
        <v>166.38300000000001</v>
      </c>
      <c r="E15">
        <v>67.25</v>
      </c>
      <c r="F15">
        <v>65</v>
      </c>
      <c r="G15">
        <v>70</v>
      </c>
      <c r="H15">
        <v>2.81</v>
      </c>
      <c r="I15" s="83">
        <f t="shared" si="0"/>
        <v>1.1239999999999917E-2</v>
      </c>
      <c r="J15" s="12">
        <v>3.1116438356164391</v>
      </c>
      <c r="K15" s="12">
        <f t="shared" si="1"/>
        <v>90.305965221219438</v>
      </c>
      <c r="L15" s="12">
        <f t="shared" si="2"/>
        <v>4.5032035182767247</v>
      </c>
      <c r="M15" s="5"/>
    </row>
    <row r="16" spans="1:13" x14ac:dyDescent="0.25">
      <c r="A16" t="s">
        <v>26</v>
      </c>
      <c r="B16" s="1">
        <v>41171</v>
      </c>
      <c r="C16">
        <v>-77.632999999999996</v>
      </c>
      <c r="D16">
        <v>166.38300000000001</v>
      </c>
      <c r="E16">
        <v>71.75</v>
      </c>
      <c r="F16">
        <v>70</v>
      </c>
      <c r="G16">
        <v>74</v>
      </c>
      <c r="H16">
        <v>2.56</v>
      </c>
      <c r="I16" s="83">
        <f t="shared" si="0"/>
        <v>1.0240000000000027E-2</v>
      </c>
      <c r="J16" s="12">
        <v>3.7857876712328773</v>
      </c>
      <c r="K16" s="12">
        <f t="shared" si="1"/>
        <v>67.621330679813639</v>
      </c>
      <c r="L16" s="12">
        <f t="shared" si="2"/>
        <v>4.2139234758766158</v>
      </c>
      <c r="M16" s="5"/>
    </row>
    <row r="17" spans="1:13" x14ac:dyDescent="0.25">
      <c r="A17" t="s">
        <v>26</v>
      </c>
      <c r="B17" s="1">
        <v>41171</v>
      </c>
      <c r="C17">
        <v>-77.632999999999996</v>
      </c>
      <c r="D17">
        <v>166.38300000000001</v>
      </c>
      <c r="E17">
        <v>76.5</v>
      </c>
      <c r="F17">
        <v>74</v>
      </c>
      <c r="G17">
        <v>79</v>
      </c>
      <c r="H17">
        <v>3.06</v>
      </c>
      <c r="I17" s="83">
        <f t="shared" si="0"/>
        <v>1.2239999999999807E-2</v>
      </c>
      <c r="J17" s="12">
        <v>2.6431506849315096</v>
      </c>
      <c r="K17" s="12">
        <f t="shared" si="1"/>
        <v>115.77092511013203</v>
      </c>
      <c r="L17" s="12">
        <f t="shared" si="2"/>
        <v>4.7516134551171429</v>
      </c>
      <c r="M17" s="5"/>
    </row>
    <row r="18" spans="1:13" x14ac:dyDescent="0.25">
      <c r="A18" t="s">
        <v>26</v>
      </c>
      <c r="B18" s="1">
        <v>41171</v>
      </c>
      <c r="C18">
        <v>-77.632999999999996</v>
      </c>
      <c r="D18">
        <v>166.38300000000001</v>
      </c>
      <c r="E18">
        <v>80</v>
      </c>
      <c r="F18">
        <v>79</v>
      </c>
      <c r="G18">
        <v>81</v>
      </c>
      <c r="H18">
        <v>3.32</v>
      </c>
      <c r="I18" s="83">
        <f t="shared" si="0"/>
        <v>1.3279999999999959E-2</v>
      </c>
      <c r="J18" s="12">
        <v>3.386301369863014</v>
      </c>
      <c r="K18" s="12">
        <f t="shared" si="1"/>
        <v>98.042071197411005</v>
      </c>
      <c r="L18" s="12">
        <f t="shared" si="2"/>
        <v>4.5853966844813439</v>
      </c>
      <c r="M18" s="5"/>
    </row>
    <row r="19" spans="1:13" x14ac:dyDescent="0.25">
      <c r="A19" t="s">
        <v>26</v>
      </c>
      <c r="B19" s="1">
        <v>41171</v>
      </c>
      <c r="C19">
        <v>-77.632999999999996</v>
      </c>
      <c r="D19">
        <v>166.38300000000001</v>
      </c>
      <c r="E19">
        <v>83.5</v>
      </c>
      <c r="F19">
        <v>81</v>
      </c>
      <c r="G19">
        <v>86</v>
      </c>
      <c r="H19">
        <v>2.2200000000000002</v>
      </c>
      <c r="I19" s="83">
        <f t="shared" si="0"/>
        <v>8.879999999999999E-3</v>
      </c>
      <c r="J19" s="12">
        <v>3.6476027397260307</v>
      </c>
      <c r="K19" s="12">
        <f t="shared" si="1"/>
        <v>60.861890902262644</v>
      </c>
      <c r="L19" s="12">
        <f t="shared" si="2"/>
        <v>4.1086072136914407</v>
      </c>
      <c r="M19" s="5"/>
    </row>
    <row r="20" spans="1:13" x14ac:dyDescent="0.25">
      <c r="A20" t="s">
        <v>26</v>
      </c>
      <c r="B20" s="1">
        <v>41171</v>
      </c>
      <c r="C20">
        <v>-77.632999999999996</v>
      </c>
      <c r="D20">
        <v>166.38300000000001</v>
      </c>
      <c r="E20">
        <v>88.5</v>
      </c>
      <c r="F20">
        <v>86</v>
      </c>
      <c r="G20">
        <v>91</v>
      </c>
      <c r="H20">
        <v>2.13</v>
      </c>
      <c r="I20" s="83">
        <f t="shared" si="0"/>
        <v>8.519999999999861E-3</v>
      </c>
      <c r="J20" s="12">
        <v>2.6835616438356165</v>
      </c>
      <c r="K20" s="12">
        <f t="shared" si="1"/>
        <v>79.372128637059717</v>
      </c>
      <c r="L20" s="12">
        <f t="shared" si="2"/>
        <v>4.3741472819073213</v>
      </c>
      <c r="M20" s="5"/>
    </row>
    <row r="21" spans="1:13" x14ac:dyDescent="0.25">
      <c r="A21" t="s">
        <v>26</v>
      </c>
      <c r="B21" s="1">
        <v>41171</v>
      </c>
      <c r="C21">
        <v>-77.632999999999996</v>
      </c>
      <c r="D21">
        <v>166.38300000000001</v>
      </c>
      <c r="E21">
        <v>93.5</v>
      </c>
      <c r="F21">
        <v>91</v>
      </c>
      <c r="G21">
        <v>96</v>
      </c>
      <c r="H21">
        <v>2.2599999999999998</v>
      </c>
      <c r="I21" s="83">
        <f t="shared" si="0"/>
        <v>9.040000000000159E-3</v>
      </c>
      <c r="J21" s="12">
        <v>2.5410958904109586</v>
      </c>
      <c r="K21" s="12">
        <f t="shared" si="1"/>
        <v>88.938005390835585</v>
      </c>
      <c r="L21" s="12">
        <f t="shared" si="2"/>
        <v>4.4879395583731876</v>
      </c>
      <c r="M21" s="5"/>
    </row>
    <row r="22" spans="1:13" x14ac:dyDescent="0.25">
      <c r="A22" t="s">
        <v>26</v>
      </c>
      <c r="B22" s="1">
        <v>41171</v>
      </c>
      <c r="C22">
        <v>-77.632999999999996</v>
      </c>
      <c r="D22">
        <v>166.38300000000001</v>
      </c>
      <c r="E22">
        <v>98.5</v>
      </c>
      <c r="F22">
        <v>96</v>
      </c>
      <c r="G22">
        <v>101</v>
      </c>
      <c r="H22">
        <v>2.48</v>
      </c>
      <c r="I22" s="83">
        <f t="shared" si="0"/>
        <v>9.9200000000001509E-3</v>
      </c>
      <c r="J22" s="12">
        <v>2.841438356164383</v>
      </c>
      <c r="K22" s="12">
        <f t="shared" si="1"/>
        <v>87.279739664939157</v>
      </c>
      <c r="L22" s="12">
        <f t="shared" si="2"/>
        <v>4.4691183587630245</v>
      </c>
      <c r="M22" s="5"/>
    </row>
    <row r="23" spans="1:13" x14ac:dyDescent="0.25">
      <c r="A23" t="s">
        <v>26</v>
      </c>
      <c r="B23" s="1">
        <v>41171</v>
      </c>
      <c r="C23">
        <v>-77.632999999999996</v>
      </c>
      <c r="D23">
        <v>166.38300000000001</v>
      </c>
      <c r="E23">
        <v>103.5</v>
      </c>
      <c r="F23">
        <v>101</v>
      </c>
      <c r="G23">
        <v>106</v>
      </c>
      <c r="H23">
        <v>2</v>
      </c>
      <c r="I23" s="83">
        <f t="shared" si="0"/>
        <v>8.0000000000000071E-3</v>
      </c>
      <c r="J23" s="12">
        <v>3.0904109589041084</v>
      </c>
      <c r="K23" s="12">
        <f t="shared" si="1"/>
        <v>64.716312056737607</v>
      </c>
      <c r="L23" s="12">
        <f t="shared" si="2"/>
        <v>4.170013288072524</v>
      </c>
      <c r="M23" s="5"/>
    </row>
    <row r="24" spans="1:13" x14ac:dyDescent="0.25">
      <c r="A24" t="s">
        <v>26</v>
      </c>
      <c r="B24" s="1">
        <v>41171</v>
      </c>
      <c r="C24">
        <v>-77.632999999999996</v>
      </c>
      <c r="D24">
        <v>166.38300000000001</v>
      </c>
      <c r="E24">
        <v>108.5</v>
      </c>
      <c r="F24">
        <v>106</v>
      </c>
      <c r="G24">
        <v>111</v>
      </c>
      <c r="H24">
        <v>2.2400000000000002</v>
      </c>
      <c r="I24" s="83">
        <f t="shared" si="0"/>
        <v>8.960000000000079E-3</v>
      </c>
      <c r="J24" s="12">
        <v>3.5150684931506846</v>
      </c>
      <c r="K24" s="12">
        <f t="shared" si="1"/>
        <v>63.725643024162132</v>
      </c>
      <c r="L24" s="12">
        <f t="shared" si="2"/>
        <v>4.1545870408218954</v>
      </c>
      <c r="M24" s="5"/>
    </row>
    <row r="25" spans="1:13" x14ac:dyDescent="0.25">
      <c r="A25" t="s">
        <v>26</v>
      </c>
      <c r="B25" s="1">
        <v>41171</v>
      </c>
      <c r="C25">
        <v>-77.632999999999996</v>
      </c>
      <c r="D25">
        <v>166.38300000000001</v>
      </c>
      <c r="E25">
        <v>113.5</v>
      </c>
      <c r="F25">
        <v>111</v>
      </c>
      <c r="G25">
        <v>116</v>
      </c>
      <c r="H25">
        <v>2.08</v>
      </c>
      <c r="I25" s="83">
        <f t="shared" si="0"/>
        <v>8.319999999999883E-3</v>
      </c>
      <c r="J25" s="12">
        <v>4.1595890410958933</v>
      </c>
      <c r="K25" s="12">
        <f t="shared" si="1"/>
        <v>50.004939897908748</v>
      </c>
      <c r="L25" s="12">
        <f t="shared" si="2"/>
        <v>3.9121217985061243</v>
      </c>
      <c r="M25" s="5"/>
    </row>
    <row r="26" spans="1:13" x14ac:dyDescent="0.25">
      <c r="A26" t="s">
        <v>26</v>
      </c>
      <c r="B26" s="1">
        <v>41171</v>
      </c>
      <c r="C26">
        <v>-77.632999999999996</v>
      </c>
      <c r="D26">
        <v>166.38300000000001</v>
      </c>
      <c r="E26">
        <v>118.5</v>
      </c>
      <c r="F26">
        <v>116</v>
      </c>
      <c r="G26">
        <v>121</v>
      </c>
      <c r="H26">
        <v>2.25</v>
      </c>
      <c r="I26" s="83">
        <f t="shared" si="0"/>
        <v>8.999999999999897E-3</v>
      </c>
      <c r="J26" s="12">
        <v>4.8982876712328771</v>
      </c>
      <c r="K26" s="12">
        <f t="shared" si="1"/>
        <v>45.934419352583369</v>
      </c>
      <c r="L26" s="12">
        <f t="shared" si="2"/>
        <v>3.8272147130118475</v>
      </c>
      <c r="M26" s="5"/>
    </row>
    <row r="27" spans="1:13" x14ac:dyDescent="0.25">
      <c r="A27" t="s">
        <v>26</v>
      </c>
      <c r="B27" s="1">
        <v>41171</v>
      </c>
      <c r="C27">
        <v>-77.632999999999996</v>
      </c>
      <c r="D27">
        <v>166.38300000000001</v>
      </c>
      <c r="E27">
        <v>123.5</v>
      </c>
      <c r="F27">
        <v>121</v>
      </c>
      <c r="G27">
        <v>126</v>
      </c>
      <c r="H27">
        <v>2.23</v>
      </c>
      <c r="I27" s="83">
        <f t="shared" si="0"/>
        <v>8.919999999999817E-3</v>
      </c>
      <c r="J27" s="12">
        <v>5.0503424657534257</v>
      </c>
      <c r="K27" s="12">
        <f t="shared" si="1"/>
        <v>44.155421441649139</v>
      </c>
      <c r="L27" s="12">
        <f t="shared" si="2"/>
        <v>3.7877157154715051</v>
      </c>
      <c r="M27" s="5"/>
    </row>
    <row r="28" spans="1:13" x14ac:dyDescent="0.25">
      <c r="A28" t="s">
        <v>26</v>
      </c>
      <c r="B28" s="1">
        <v>41171</v>
      </c>
      <c r="C28">
        <v>-77.632999999999996</v>
      </c>
      <c r="D28">
        <v>166.38300000000001</v>
      </c>
      <c r="E28">
        <v>128.5</v>
      </c>
      <c r="F28">
        <v>126</v>
      </c>
      <c r="G28">
        <v>131</v>
      </c>
      <c r="H28">
        <v>2.31</v>
      </c>
      <c r="I28" s="83">
        <f t="shared" si="0"/>
        <v>9.240000000000137E-3</v>
      </c>
      <c r="J28" s="12">
        <v>5.8332191780821914</v>
      </c>
      <c r="K28" s="12">
        <f t="shared" si="1"/>
        <v>39.600774966242007</v>
      </c>
      <c r="L28" s="12">
        <f t="shared" si="2"/>
        <v>3.6788486879235438</v>
      </c>
      <c r="M28" s="5"/>
    </row>
    <row r="29" spans="1:13" x14ac:dyDescent="0.25">
      <c r="A29" t="s">
        <v>26</v>
      </c>
      <c r="B29" s="1">
        <v>41171</v>
      </c>
      <c r="C29">
        <v>-77.632999999999996</v>
      </c>
      <c r="D29">
        <v>166.38300000000001</v>
      </c>
      <c r="E29">
        <v>133.5</v>
      </c>
      <c r="F29">
        <v>131</v>
      </c>
      <c r="G29">
        <v>136</v>
      </c>
      <c r="H29">
        <v>1.79</v>
      </c>
      <c r="I29" s="83">
        <f t="shared" si="0"/>
        <v>7.1600000000000552E-3</v>
      </c>
      <c r="J29" s="12">
        <v>7.3914383561643815</v>
      </c>
      <c r="K29" s="12">
        <f t="shared" si="1"/>
        <v>24.217207987768159</v>
      </c>
      <c r="L29" s="12">
        <f t="shared" si="2"/>
        <v>3.1870634543441123</v>
      </c>
      <c r="M29" s="5"/>
    </row>
    <row r="30" spans="1:13" x14ac:dyDescent="0.25">
      <c r="A30" t="s">
        <v>26</v>
      </c>
      <c r="B30" s="1">
        <v>41171</v>
      </c>
      <c r="C30">
        <v>-77.632999999999996</v>
      </c>
      <c r="D30">
        <v>166.38300000000001</v>
      </c>
      <c r="E30">
        <v>138.5</v>
      </c>
      <c r="F30">
        <v>136</v>
      </c>
      <c r="G30">
        <v>141</v>
      </c>
      <c r="H30">
        <v>1.99</v>
      </c>
      <c r="I30" s="83">
        <f t="shared" si="0"/>
        <v>7.9599999999999671E-3</v>
      </c>
      <c r="J30" s="12">
        <v>10.321575342465756</v>
      </c>
      <c r="K30" s="12">
        <f t="shared" si="1"/>
        <v>19.28000265436809</v>
      </c>
      <c r="L30" s="12">
        <f t="shared" si="2"/>
        <v>2.9590684268570837</v>
      </c>
      <c r="M30" s="5"/>
    </row>
    <row r="31" spans="1:13" s="3" customFormat="1" x14ac:dyDescent="0.25">
      <c r="A31" s="3" t="s">
        <v>26</v>
      </c>
      <c r="B31" s="4">
        <v>41171</v>
      </c>
      <c r="C31" s="3">
        <v>-77.632999999999996</v>
      </c>
      <c r="D31" s="3">
        <v>166.38300000000001</v>
      </c>
      <c r="E31" s="3">
        <v>143.5</v>
      </c>
      <c r="F31" s="3">
        <v>141</v>
      </c>
      <c r="G31" s="3">
        <v>146</v>
      </c>
      <c r="H31" s="3">
        <v>2.71</v>
      </c>
      <c r="I31" s="82">
        <f t="shared" si="0"/>
        <v>1.0839999999999961E-2</v>
      </c>
      <c r="J31" s="90">
        <v>20.7</v>
      </c>
      <c r="K31" s="15">
        <f t="shared" si="1"/>
        <v>13.091787439613528</v>
      </c>
      <c r="L31" s="15">
        <f t="shared" si="2"/>
        <v>2.5719851206083777</v>
      </c>
      <c r="M31" s="6"/>
    </row>
    <row r="32" spans="1:13" x14ac:dyDescent="0.25">
      <c r="A32" t="s">
        <v>26</v>
      </c>
      <c r="B32" s="1">
        <v>41220</v>
      </c>
      <c r="C32">
        <v>-77.632999999999996</v>
      </c>
      <c r="D32">
        <v>166.38300000000001</v>
      </c>
      <c r="E32">
        <v>2.5</v>
      </c>
      <c r="F32">
        <v>0</v>
      </c>
      <c r="G32">
        <v>5</v>
      </c>
      <c r="H32">
        <v>3.34</v>
      </c>
      <c r="I32" s="83">
        <f t="shared" si="0"/>
        <v>1.3360000000000039E-2</v>
      </c>
      <c r="J32" s="12">
        <v>5.6689138576779028</v>
      </c>
      <c r="K32" s="12">
        <f t="shared" si="1"/>
        <v>58.917811839323463</v>
      </c>
      <c r="L32" s="12">
        <f t="shared" si="2"/>
        <v>4.0761434530793359</v>
      </c>
      <c r="M32" s="5"/>
    </row>
    <row r="33" spans="1:12" x14ac:dyDescent="0.25">
      <c r="A33" t="s">
        <v>26</v>
      </c>
      <c r="B33" s="1">
        <v>41220</v>
      </c>
      <c r="C33">
        <v>-77.632999999999996</v>
      </c>
      <c r="D33">
        <v>166.38300000000001</v>
      </c>
      <c r="E33">
        <v>7.5</v>
      </c>
      <c r="F33">
        <v>5</v>
      </c>
      <c r="G33">
        <v>10</v>
      </c>
      <c r="H33">
        <v>2.04</v>
      </c>
      <c r="I33" s="83">
        <f t="shared" si="0"/>
        <v>8.1600000000001671E-3</v>
      </c>
      <c r="J33" s="12">
        <v>5.6101123595505609</v>
      </c>
      <c r="K33" s="12">
        <f t="shared" si="1"/>
        <v>36.362908071299827</v>
      </c>
      <c r="L33" s="12">
        <f t="shared" si="2"/>
        <v>3.5935492460697929</v>
      </c>
    </row>
    <row r="34" spans="1:12" x14ac:dyDescent="0.25">
      <c r="A34" t="s">
        <v>26</v>
      </c>
      <c r="B34" s="1">
        <v>41220</v>
      </c>
      <c r="C34">
        <v>-77.632999999999996</v>
      </c>
      <c r="D34">
        <v>166.38300000000001</v>
      </c>
      <c r="E34">
        <v>12.5</v>
      </c>
      <c r="F34">
        <v>10</v>
      </c>
      <c r="G34">
        <v>15</v>
      </c>
      <c r="H34">
        <v>2.39</v>
      </c>
      <c r="I34" s="83">
        <f t="shared" si="0"/>
        <v>9.5600000000000129E-3</v>
      </c>
      <c r="J34" s="12">
        <v>5.4168539325842708</v>
      </c>
      <c r="K34" s="12">
        <f t="shared" si="1"/>
        <v>44.121551545322539</v>
      </c>
      <c r="L34" s="12">
        <f t="shared" si="2"/>
        <v>3.7869483602520737</v>
      </c>
    </row>
    <row r="35" spans="1:12" x14ac:dyDescent="0.25">
      <c r="A35" t="s">
        <v>26</v>
      </c>
      <c r="B35" s="1">
        <v>41220</v>
      </c>
      <c r="C35">
        <v>-77.632999999999996</v>
      </c>
      <c r="D35">
        <v>166.38300000000001</v>
      </c>
      <c r="E35">
        <v>17.5</v>
      </c>
      <c r="F35">
        <v>15</v>
      </c>
      <c r="G35">
        <v>20</v>
      </c>
      <c r="H35">
        <v>2.37</v>
      </c>
      <c r="I35" s="83">
        <f t="shared" si="0"/>
        <v>9.4799999999999329E-3</v>
      </c>
      <c r="J35" s="12">
        <v>5.1410112359550562</v>
      </c>
      <c r="K35" s="12">
        <f t="shared" si="1"/>
        <v>46.099879794557971</v>
      </c>
      <c r="L35" s="12">
        <f t="shared" si="2"/>
        <v>3.8308103425058837</v>
      </c>
    </row>
    <row r="36" spans="1:12" x14ac:dyDescent="0.25">
      <c r="A36" t="s">
        <v>26</v>
      </c>
      <c r="B36" s="1">
        <v>41220</v>
      </c>
      <c r="C36">
        <v>-77.632999999999996</v>
      </c>
      <c r="D36">
        <v>166.38300000000001</v>
      </c>
      <c r="E36">
        <v>22.5</v>
      </c>
      <c r="F36">
        <v>20</v>
      </c>
      <c r="G36">
        <v>25</v>
      </c>
      <c r="H36">
        <v>3.24</v>
      </c>
      <c r="I36" s="83">
        <f t="shared" si="0"/>
        <v>1.2960000000000083E-2</v>
      </c>
      <c r="J36" s="12">
        <v>5.866853932584271</v>
      </c>
      <c r="K36" s="12">
        <f t="shared" si="1"/>
        <v>55.225509910945121</v>
      </c>
      <c r="L36" s="12">
        <f t="shared" si="2"/>
        <v>4.0114249825989114</v>
      </c>
    </row>
    <row r="37" spans="1:12" x14ac:dyDescent="0.25">
      <c r="A37" t="s">
        <v>26</v>
      </c>
      <c r="B37" s="1">
        <v>41220</v>
      </c>
      <c r="C37">
        <v>-77.632999999999996</v>
      </c>
      <c r="D37">
        <v>166.38300000000001</v>
      </c>
      <c r="E37">
        <v>27.5</v>
      </c>
      <c r="F37">
        <v>25</v>
      </c>
      <c r="G37">
        <v>30</v>
      </c>
      <c r="H37">
        <v>3.42</v>
      </c>
      <c r="I37" s="83">
        <f t="shared" si="0"/>
        <v>1.3679999999999914E-2</v>
      </c>
      <c r="J37" s="12">
        <v>5.1026217228464423</v>
      </c>
      <c r="K37" s="12">
        <f t="shared" si="1"/>
        <v>67.024368761009967</v>
      </c>
      <c r="L37" s="12">
        <f t="shared" si="2"/>
        <v>4.2050562661143758</v>
      </c>
    </row>
    <row r="38" spans="1:12" x14ac:dyDescent="0.25">
      <c r="A38" t="s">
        <v>26</v>
      </c>
      <c r="B38" s="1">
        <v>41220</v>
      </c>
      <c r="C38">
        <v>-77.632999999999996</v>
      </c>
      <c r="D38">
        <v>166.38300000000001</v>
      </c>
      <c r="E38">
        <v>32.5</v>
      </c>
      <c r="F38">
        <v>30</v>
      </c>
      <c r="G38">
        <v>35</v>
      </c>
      <c r="H38">
        <v>2.4500000000000002</v>
      </c>
      <c r="I38" s="83">
        <f t="shared" si="0"/>
        <v>9.7999999999998089E-3</v>
      </c>
      <c r="J38" s="12">
        <v>4.5213483146067412</v>
      </c>
      <c r="K38" s="12">
        <f t="shared" si="1"/>
        <v>54.187375745526843</v>
      </c>
      <c r="L38" s="12">
        <f t="shared" si="2"/>
        <v>3.9924479614913375</v>
      </c>
    </row>
    <row r="39" spans="1:12" x14ac:dyDescent="0.25">
      <c r="A39" t="s">
        <v>26</v>
      </c>
      <c r="B39" s="1">
        <v>41220</v>
      </c>
      <c r="C39">
        <v>-77.632999999999996</v>
      </c>
      <c r="D39">
        <v>166.38300000000001</v>
      </c>
      <c r="E39">
        <v>37.5</v>
      </c>
      <c r="F39">
        <v>35</v>
      </c>
      <c r="G39">
        <v>40</v>
      </c>
      <c r="H39">
        <v>2.27</v>
      </c>
      <c r="I39" s="83">
        <f t="shared" si="0"/>
        <v>9.079999999999977E-3</v>
      </c>
      <c r="J39" s="12">
        <v>4.338483146067416</v>
      </c>
      <c r="K39" s="12">
        <f t="shared" si="1"/>
        <v>52.322434444804145</v>
      </c>
      <c r="L39" s="12">
        <f t="shared" si="2"/>
        <v>3.9574252359747968</v>
      </c>
    </row>
    <row r="40" spans="1:12" x14ac:dyDescent="0.25">
      <c r="A40" t="s">
        <v>26</v>
      </c>
      <c r="B40" s="1">
        <v>41220</v>
      </c>
      <c r="C40">
        <v>-77.632999999999996</v>
      </c>
      <c r="D40">
        <v>166.38300000000001</v>
      </c>
      <c r="E40">
        <v>42.5</v>
      </c>
      <c r="F40">
        <v>40</v>
      </c>
      <c r="G40">
        <v>45</v>
      </c>
      <c r="H40">
        <v>3.53</v>
      </c>
      <c r="I40" s="83">
        <f t="shared" si="0"/>
        <v>1.4120000000000132E-2</v>
      </c>
      <c r="J40" s="12">
        <v>3.7853932584269661</v>
      </c>
      <c r="K40" s="12">
        <f t="shared" si="1"/>
        <v>93.253190857821309</v>
      </c>
      <c r="L40" s="12">
        <f t="shared" si="2"/>
        <v>4.5353182762529292</v>
      </c>
    </row>
    <row r="41" spans="1:12" x14ac:dyDescent="0.25">
      <c r="A41" t="s">
        <v>26</v>
      </c>
      <c r="B41" s="1">
        <v>41220</v>
      </c>
      <c r="C41">
        <v>-77.632999999999996</v>
      </c>
      <c r="D41">
        <v>166.38300000000001</v>
      </c>
      <c r="E41">
        <v>47.5</v>
      </c>
      <c r="F41">
        <v>45</v>
      </c>
      <c r="G41">
        <v>50</v>
      </c>
      <c r="H41">
        <v>2.72</v>
      </c>
      <c r="I41" s="83">
        <f t="shared" si="0"/>
        <v>1.0880000000000223E-2</v>
      </c>
      <c r="J41" s="12">
        <v>4.2359550561797761</v>
      </c>
      <c r="K41" s="12">
        <f t="shared" si="1"/>
        <v>64.212201591511928</v>
      </c>
      <c r="L41" s="12">
        <f t="shared" si="2"/>
        <v>4.1621932485801265</v>
      </c>
    </row>
    <row r="42" spans="1:12" x14ac:dyDescent="0.25">
      <c r="A42" t="s">
        <v>26</v>
      </c>
      <c r="B42" s="1">
        <v>41220</v>
      </c>
      <c r="C42">
        <v>-77.632999999999996</v>
      </c>
      <c r="D42">
        <v>166.38300000000001</v>
      </c>
      <c r="E42">
        <v>52.5</v>
      </c>
      <c r="F42">
        <v>50</v>
      </c>
      <c r="G42">
        <v>55</v>
      </c>
      <c r="H42">
        <v>1.69</v>
      </c>
      <c r="I42" s="83">
        <f t="shared" si="0"/>
        <v>6.7600000000000993E-3</v>
      </c>
      <c r="J42" s="12">
        <v>4.4646067415730348</v>
      </c>
      <c r="K42" s="12">
        <f t="shared" si="1"/>
        <v>37.853277966528239</v>
      </c>
      <c r="L42" s="12">
        <f t="shared" si="2"/>
        <v>3.6337175802690247</v>
      </c>
    </row>
    <row r="43" spans="1:12" x14ac:dyDescent="0.25">
      <c r="A43" t="s">
        <v>26</v>
      </c>
      <c r="B43" s="1">
        <v>41220</v>
      </c>
      <c r="C43">
        <v>-77.632999999999996</v>
      </c>
      <c r="D43">
        <v>166.38300000000001</v>
      </c>
      <c r="E43">
        <v>57.5</v>
      </c>
      <c r="F43">
        <v>55</v>
      </c>
      <c r="G43">
        <v>60</v>
      </c>
      <c r="H43">
        <v>1.9</v>
      </c>
      <c r="I43" s="83">
        <f t="shared" si="0"/>
        <v>7.6000000000000512E-3</v>
      </c>
      <c r="J43" s="12">
        <v>4.5408239700374535</v>
      </c>
      <c r="K43" s="12">
        <f t="shared" si="1"/>
        <v>41.842626195974923</v>
      </c>
      <c r="L43" s="12">
        <f t="shared" si="2"/>
        <v>3.7339155853770873</v>
      </c>
    </row>
    <row r="44" spans="1:12" x14ac:dyDescent="0.25">
      <c r="A44" t="s">
        <v>26</v>
      </c>
      <c r="B44" s="1">
        <v>41220</v>
      </c>
      <c r="C44">
        <v>-77.632999999999996</v>
      </c>
      <c r="D44">
        <v>166.38300000000001</v>
      </c>
      <c r="E44">
        <v>62.5</v>
      </c>
      <c r="F44">
        <v>60</v>
      </c>
      <c r="G44">
        <v>65</v>
      </c>
      <c r="H44">
        <v>1.65</v>
      </c>
      <c r="I44" s="83">
        <f t="shared" si="0"/>
        <v>6.5999999999999392E-3</v>
      </c>
      <c r="J44" s="12">
        <v>4.9370786516853924</v>
      </c>
      <c r="K44" s="12">
        <f t="shared" si="1"/>
        <v>33.420573509330914</v>
      </c>
      <c r="L44" s="12">
        <f t="shared" si="2"/>
        <v>3.5091716836822107</v>
      </c>
    </row>
    <row r="45" spans="1:12" x14ac:dyDescent="0.25">
      <c r="A45" t="s">
        <v>26</v>
      </c>
      <c r="B45" s="1">
        <v>41220</v>
      </c>
      <c r="C45">
        <v>-77.632999999999996</v>
      </c>
      <c r="D45">
        <v>166.38300000000001</v>
      </c>
      <c r="E45">
        <v>67.5</v>
      </c>
      <c r="F45">
        <v>65</v>
      </c>
      <c r="G45">
        <v>70</v>
      </c>
      <c r="H45">
        <v>1.73</v>
      </c>
      <c r="I45" s="83">
        <f t="shared" si="0"/>
        <v>6.9200000000000372E-3</v>
      </c>
      <c r="J45" s="12">
        <v>3.5269662921348313</v>
      </c>
      <c r="K45" s="12">
        <f t="shared" si="1"/>
        <v>49.050653074227469</v>
      </c>
      <c r="L45" s="12">
        <f t="shared" si="2"/>
        <v>3.8928535003820111</v>
      </c>
    </row>
    <row r="46" spans="1:12" x14ac:dyDescent="0.25">
      <c r="A46" t="s">
        <v>26</v>
      </c>
      <c r="B46" s="1">
        <v>41220</v>
      </c>
      <c r="C46">
        <v>-77.632999999999996</v>
      </c>
      <c r="D46">
        <v>166.38300000000001</v>
      </c>
      <c r="E46">
        <v>72.5</v>
      </c>
      <c r="F46">
        <v>70</v>
      </c>
      <c r="G46">
        <v>75</v>
      </c>
      <c r="H46">
        <v>2.15</v>
      </c>
      <c r="I46" s="83">
        <f t="shared" si="0"/>
        <v>8.599999999999941E-3</v>
      </c>
      <c r="J46" s="12">
        <v>4.0044943820224717</v>
      </c>
      <c r="K46" s="12">
        <f t="shared" si="1"/>
        <v>53.689674523007859</v>
      </c>
      <c r="L46" s="12">
        <f t="shared" si="2"/>
        <v>3.9832207022631483</v>
      </c>
    </row>
    <row r="47" spans="1:12" x14ac:dyDescent="0.25">
      <c r="A47" t="s">
        <v>26</v>
      </c>
      <c r="B47" s="1">
        <v>41220</v>
      </c>
      <c r="C47">
        <v>-77.632999999999996</v>
      </c>
      <c r="D47">
        <v>166.38300000000001</v>
      </c>
      <c r="E47">
        <v>77.5</v>
      </c>
      <c r="F47">
        <v>75</v>
      </c>
      <c r="G47">
        <v>80</v>
      </c>
      <c r="H47">
        <v>1.54</v>
      </c>
      <c r="I47" s="83">
        <f t="shared" si="0"/>
        <v>6.1599999999999433E-3</v>
      </c>
      <c r="J47" s="12">
        <v>4.3477528089887638</v>
      </c>
      <c r="K47" s="12">
        <f t="shared" si="1"/>
        <v>35.420596976353536</v>
      </c>
      <c r="L47" s="12">
        <f t="shared" si="2"/>
        <v>3.5672934864293011</v>
      </c>
    </row>
    <row r="48" spans="1:12" x14ac:dyDescent="0.25">
      <c r="A48" t="s">
        <v>26</v>
      </c>
      <c r="B48" s="1">
        <v>41220</v>
      </c>
      <c r="C48">
        <v>-77.632999999999996</v>
      </c>
      <c r="D48">
        <v>166.38300000000001</v>
      </c>
      <c r="E48">
        <v>82</v>
      </c>
      <c r="F48">
        <v>80</v>
      </c>
      <c r="G48">
        <v>84</v>
      </c>
      <c r="H48">
        <v>2.4900000000000002</v>
      </c>
      <c r="I48" s="83">
        <f t="shared" si="0"/>
        <v>9.9599999999999689E-3</v>
      </c>
      <c r="J48" s="12">
        <v>4.4347191011235951</v>
      </c>
      <c r="K48" s="12">
        <f t="shared" si="1"/>
        <v>56.147862879728407</v>
      </c>
      <c r="L48" s="12">
        <f t="shared" si="2"/>
        <v>4.0279886195469992</v>
      </c>
    </row>
    <row r="49" spans="1:12" x14ac:dyDescent="0.25">
      <c r="A49" t="s">
        <v>26</v>
      </c>
      <c r="B49" s="1">
        <v>41220</v>
      </c>
      <c r="C49">
        <v>-77.632999999999996</v>
      </c>
      <c r="D49">
        <v>166.38300000000001</v>
      </c>
      <c r="E49">
        <v>86</v>
      </c>
      <c r="F49">
        <v>84</v>
      </c>
      <c r="G49">
        <v>88</v>
      </c>
      <c r="H49">
        <v>4.1100000000000003</v>
      </c>
      <c r="I49" s="83">
        <f t="shared" si="0"/>
        <v>1.6440000000000232E-2</v>
      </c>
      <c r="J49" s="12">
        <v>4.4879775280898873</v>
      </c>
      <c r="K49" s="12">
        <f t="shared" si="1"/>
        <v>91.577998648073518</v>
      </c>
      <c r="L49" s="12">
        <f t="shared" si="2"/>
        <v>4.5171910533984718</v>
      </c>
    </row>
    <row r="50" spans="1:12" x14ac:dyDescent="0.25">
      <c r="A50" t="s">
        <v>26</v>
      </c>
      <c r="B50" s="1">
        <v>41220</v>
      </c>
      <c r="C50">
        <v>-77.632999999999996</v>
      </c>
      <c r="D50">
        <v>166.38300000000001</v>
      </c>
      <c r="E50">
        <v>90.5</v>
      </c>
      <c r="F50">
        <v>88</v>
      </c>
      <c r="G50">
        <v>93</v>
      </c>
      <c r="H50">
        <v>3.26</v>
      </c>
      <c r="I50" s="83">
        <f t="shared" si="0"/>
        <v>1.3040000000000163E-2</v>
      </c>
      <c r="J50" s="12">
        <v>4.4030337078651698</v>
      </c>
      <c r="K50" s="12">
        <f t="shared" si="1"/>
        <v>74.039860157705334</v>
      </c>
      <c r="L50" s="12">
        <f t="shared" si="2"/>
        <v>4.3046035989637144</v>
      </c>
    </row>
    <row r="51" spans="1:12" x14ac:dyDescent="0.25">
      <c r="A51" t="s">
        <v>26</v>
      </c>
      <c r="B51" s="1">
        <v>41220</v>
      </c>
      <c r="C51">
        <v>-77.632999999999996</v>
      </c>
      <c r="D51">
        <v>166.38300000000001</v>
      </c>
      <c r="E51">
        <v>95.5</v>
      </c>
      <c r="F51">
        <v>93</v>
      </c>
      <c r="G51">
        <v>98</v>
      </c>
      <c r="H51">
        <v>2.76</v>
      </c>
      <c r="I51" s="83">
        <f t="shared" si="0"/>
        <v>1.1039999999999939E-2</v>
      </c>
      <c r="J51" s="12">
        <v>4.1131460674157294</v>
      </c>
      <c r="K51" s="12">
        <f t="shared" si="1"/>
        <v>67.101920397738141</v>
      </c>
      <c r="L51" s="12">
        <f t="shared" si="2"/>
        <v>4.2062126635045782</v>
      </c>
    </row>
    <row r="52" spans="1:12" x14ac:dyDescent="0.25">
      <c r="A52" t="s">
        <v>26</v>
      </c>
      <c r="B52" s="1">
        <v>41220</v>
      </c>
      <c r="C52">
        <v>-77.632999999999996</v>
      </c>
      <c r="D52">
        <v>166.38300000000001</v>
      </c>
      <c r="E52">
        <v>100.5</v>
      </c>
      <c r="F52">
        <v>98</v>
      </c>
      <c r="G52">
        <v>103</v>
      </c>
      <c r="H52">
        <v>5.61</v>
      </c>
      <c r="I52" s="83">
        <f t="shared" si="0"/>
        <v>2.244000000000046E-2</v>
      </c>
      <c r="J52" s="12">
        <v>4.4843632958801507</v>
      </c>
      <c r="K52" s="12">
        <f t="shared" si="1"/>
        <v>125.10137180798863</v>
      </c>
      <c r="L52" s="12">
        <f t="shared" si="2"/>
        <v>4.8291243831040989</v>
      </c>
    </row>
    <row r="53" spans="1:12" x14ac:dyDescent="0.25">
      <c r="A53" t="s">
        <v>26</v>
      </c>
      <c r="B53" s="1">
        <v>41220</v>
      </c>
      <c r="C53">
        <v>-77.632999999999996</v>
      </c>
      <c r="D53">
        <v>166.38300000000001</v>
      </c>
      <c r="E53">
        <v>105.5</v>
      </c>
      <c r="F53">
        <v>103</v>
      </c>
      <c r="G53">
        <v>108</v>
      </c>
      <c r="H53">
        <v>2.06</v>
      </c>
      <c r="I53" s="83">
        <f t="shared" si="0"/>
        <v>8.239999999999803E-3</v>
      </c>
      <c r="J53" s="12">
        <v>4.9977528089887633</v>
      </c>
      <c r="K53" s="12">
        <f t="shared" si="1"/>
        <v>41.218525179856123</v>
      </c>
      <c r="L53" s="12">
        <f t="shared" si="2"/>
        <v>3.7188877955853483</v>
      </c>
    </row>
    <row r="54" spans="1:12" x14ac:dyDescent="0.25">
      <c r="A54" t="s">
        <v>26</v>
      </c>
      <c r="B54" s="1">
        <v>41220</v>
      </c>
      <c r="C54">
        <v>-77.632999999999996</v>
      </c>
      <c r="D54">
        <v>166.38300000000001</v>
      </c>
      <c r="E54">
        <v>110.5</v>
      </c>
      <c r="F54">
        <v>108</v>
      </c>
      <c r="G54">
        <v>113</v>
      </c>
      <c r="H54">
        <v>4.3499999999999996</v>
      </c>
      <c r="I54" s="83">
        <f t="shared" si="0"/>
        <v>1.7400000000000304E-2</v>
      </c>
      <c r="J54" s="12">
        <v>5.191011235955056</v>
      </c>
      <c r="K54" s="12">
        <f t="shared" si="1"/>
        <v>83.798701298701303</v>
      </c>
      <c r="L54" s="12">
        <f t="shared" si="2"/>
        <v>4.4284175097390852</v>
      </c>
    </row>
    <row r="55" spans="1:12" x14ac:dyDescent="0.25">
      <c r="A55" t="s">
        <v>26</v>
      </c>
      <c r="B55" s="1">
        <v>41220</v>
      </c>
      <c r="C55">
        <v>-77.632999999999996</v>
      </c>
      <c r="D55">
        <v>166.38300000000001</v>
      </c>
      <c r="E55">
        <v>115.5</v>
      </c>
      <c r="F55">
        <v>113</v>
      </c>
      <c r="G55">
        <v>118</v>
      </c>
      <c r="H55">
        <v>2.78</v>
      </c>
      <c r="I55" s="83">
        <f t="shared" si="0"/>
        <v>1.1120000000000019E-2</v>
      </c>
      <c r="J55" s="12">
        <v>5.2895131086142317</v>
      </c>
      <c r="K55" s="12">
        <f t="shared" si="1"/>
        <v>52.556822204913971</v>
      </c>
      <c r="L55" s="12">
        <f t="shared" si="2"/>
        <v>3.9618949120158686</v>
      </c>
    </row>
    <row r="56" spans="1:12" x14ac:dyDescent="0.25">
      <c r="A56" t="s">
        <v>26</v>
      </c>
      <c r="B56" s="1">
        <v>41220</v>
      </c>
      <c r="C56">
        <v>-77.632999999999996</v>
      </c>
      <c r="D56">
        <v>166.38300000000001</v>
      </c>
      <c r="E56">
        <v>120.5</v>
      </c>
      <c r="F56">
        <v>118</v>
      </c>
      <c r="G56">
        <v>123</v>
      </c>
      <c r="H56">
        <v>2.0299999999999998</v>
      </c>
      <c r="I56" s="83">
        <f t="shared" si="0"/>
        <v>8.1199999999999051E-3</v>
      </c>
      <c r="J56" s="12">
        <v>4.916292134831461</v>
      </c>
      <c r="K56" s="12">
        <f t="shared" si="1"/>
        <v>41.291280996457537</v>
      </c>
      <c r="L56" s="12">
        <f t="shared" si="2"/>
        <v>3.7206513637920868</v>
      </c>
    </row>
    <row r="57" spans="1:12" x14ac:dyDescent="0.25">
      <c r="A57" t="s">
        <v>26</v>
      </c>
      <c r="B57" s="1">
        <v>41220</v>
      </c>
      <c r="C57">
        <v>-77.632999999999996</v>
      </c>
      <c r="D57">
        <v>166.38300000000001</v>
      </c>
      <c r="E57">
        <v>125.5</v>
      </c>
      <c r="F57">
        <v>123</v>
      </c>
      <c r="G57">
        <v>128</v>
      </c>
      <c r="H57">
        <v>2.5099999999999998</v>
      </c>
      <c r="I57" s="83">
        <f t="shared" si="0"/>
        <v>1.0040000000000049E-2</v>
      </c>
      <c r="J57" s="12">
        <v>5.2061797752808996</v>
      </c>
      <c r="K57" s="12">
        <f t="shared" si="1"/>
        <v>48.211934822488388</v>
      </c>
      <c r="L57" s="12">
        <f t="shared" si="2"/>
        <v>3.8756066008312229</v>
      </c>
    </row>
    <row r="58" spans="1:12" x14ac:dyDescent="0.25">
      <c r="A58" t="s">
        <v>26</v>
      </c>
      <c r="B58" s="1">
        <v>41220</v>
      </c>
      <c r="C58">
        <v>-77.632999999999996</v>
      </c>
      <c r="D58">
        <v>166.38300000000001</v>
      </c>
      <c r="E58">
        <v>130.5</v>
      </c>
      <c r="F58">
        <v>128</v>
      </c>
      <c r="G58">
        <v>133</v>
      </c>
      <c r="H58">
        <v>2.25</v>
      </c>
      <c r="I58" s="83">
        <f t="shared" si="0"/>
        <v>8.999999999999897E-3</v>
      </c>
      <c r="J58" s="12">
        <v>5.4960674157303391</v>
      </c>
      <c r="K58" s="12">
        <f t="shared" si="1"/>
        <v>40.938362465501363</v>
      </c>
      <c r="L58" s="12">
        <f t="shared" si="2"/>
        <v>3.7120675810331218</v>
      </c>
    </row>
    <row r="59" spans="1:12" x14ac:dyDescent="0.25">
      <c r="A59" t="s">
        <v>26</v>
      </c>
      <c r="B59" s="1">
        <v>41220</v>
      </c>
      <c r="C59">
        <v>-77.632999999999996</v>
      </c>
      <c r="D59">
        <v>166.38300000000001</v>
      </c>
      <c r="E59">
        <v>135.5</v>
      </c>
      <c r="F59">
        <v>133</v>
      </c>
      <c r="G59">
        <v>138</v>
      </c>
      <c r="H59">
        <v>3.92</v>
      </c>
      <c r="I59" s="83">
        <f t="shared" si="0"/>
        <v>1.5680000000000138E-2</v>
      </c>
      <c r="J59" s="12">
        <v>5.850280898876405</v>
      </c>
      <c r="K59" s="12">
        <f t="shared" si="1"/>
        <v>67.005329620204535</v>
      </c>
      <c r="L59" s="12">
        <f t="shared" si="2"/>
        <v>4.2047721627975223</v>
      </c>
    </row>
    <row r="60" spans="1:12" x14ac:dyDescent="0.25">
      <c r="A60" t="s">
        <v>26</v>
      </c>
      <c r="B60" s="1">
        <v>41220</v>
      </c>
      <c r="C60">
        <v>-77.632999999999996</v>
      </c>
      <c r="D60">
        <v>166.38300000000001</v>
      </c>
      <c r="E60">
        <v>140.5</v>
      </c>
      <c r="F60">
        <v>138</v>
      </c>
      <c r="G60">
        <v>143</v>
      </c>
      <c r="H60">
        <v>2.0499999999999998</v>
      </c>
      <c r="I60" s="83">
        <f t="shared" si="0"/>
        <v>8.1999999999999851E-3</v>
      </c>
      <c r="J60" s="12">
        <v>6.1758426966292141</v>
      </c>
      <c r="K60" s="12">
        <f t="shared" si="1"/>
        <v>33.193850632220496</v>
      </c>
      <c r="L60" s="12">
        <f t="shared" si="2"/>
        <v>3.5023646368456749</v>
      </c>
    </row>
    <row r="61" spans="1:12" x14ac:dyDescent="0.25">
      <c r="A61" t="s">
        <v>26</v>
      </c>
      <c r="B61" s="1">
        <v>41220</v>
      </c>
      <c r="C61">
        <v>-77.632999999999996</v>
      </c>
      <c r="D61">
        <v>166.38300000000001</v>
      </c>
      <c r="E61">
        <v>145.5</v>
      </c>
      <c r="F61">
        <v>143</v>
      </c>
      <c r="G61">
        <v>148</v>
      </c>
      <c r="H61">
        <v>2.04</v>
      </c>
      <c r="I61" s="83">
        <f t="shared" si="0"/>
        <v>8.1600000000001671E-3</v>
      </c>
      <c r="J61" s="12">
        <v>6.8601123595505644</v>
      </c>
      <c r="K61" s="12">
        <f t="shared" si="1"/>
        <v>29.737122266808605</v>
      </c>
      <c r="L61" s="12">
        <f t="shared" si="2"/>
        <v>3.3923961732973251</v>
      </c>
    </row>
    <row r="62" spans="1:12" x14ac:dyDescent="0.25">
      <c r="A62" t="s">
        <v>26</v>
      </c>
      <c r="B62" s="1">
        <v>41220</v>
      </c>
      <c r="C62">
        <v>-77.632999999999996</v>
      </c>
      <c r="D62">
        <v>166.38300000000001</v>
      </c>
      <c r="E62">
        <v>150.5</v>
      </c>
      <c r="F62">
        <v>148</v>
      </c>
      <c r="G62">
        <v>153</v>
      </c>
      <c r="H62">
        <v>2.0499999999999998</v>
      </c>
      <c r="I62" s="83">
        <f t="shared" si="0"/>
        <v>8.1999999999999851E-3</v>
      </c>
      <c r="J62" s="12">
        <v>8.8707865168539328</v>
      </c>
      <c r="K62" s="12">
        <f t="shared" si="1"/>
        <v>23.109563014566177</v>
      </c>
      <c r="L62" s="12">
        <f t="shared" si="2"/>
        <v>3.1402465151748511</v>
      </c>
    </row>
    <row r="63" spans="1:12" x14ac:dyDescent="0.25">
      <c r="A63" t="s">
        <v>26</v>
      </c>
      <c r="B63" s="1">
        <v>41220</v>
      </c>
      <c r="C63">
        <v>-77.632999999999996</v>
      </c>
      <c r="D63">
        <v>166.38300000000001</v>
      </c>
      <c r="E63">
        <v>155.5</v>
      </c>
      <c r="F63">
        <v>153</v>
      </c>
      <c r="G63">
        <v>158</v>
      </c>
      <c r="H63">
        <v>2.1800000000000002</v>
      </c>
      <c r="I63" s="83">
        <f t="shared" si="0"/>
        <v>8.719999999999839E-3</v>
      </c>
      <c r="J63" s="12">
        <v>11.182584269662916</v>
      </c>
      <c r="K63" s="12">
        <f t="shared" si="1"/>
        <v>19.494599346897775</v>
      </c>
      <c r="L63" s="12">
        <f t="shared" si="2"/>
        <v>2.970137470640803</v>
      </c>
    </row>
    <row r="64" spans="1:12" x14ac:dyDescent="0.25">
      <c r="A64" t="s">
        <v>26</v>
      </c>
      <c r="B64" s="1">
        <v>41220</v>
      </c>
      <c r="C64">
        <v>-77.632999999999996</v>
      </c>
      <c r="D64">
        <v>166.38300000000001</v>
      </c>
      <c r="E64">
        <v>160.5</v>
      </c>
      <c r="F64">
        <v>158</v>
      </c>
      <c r="G64">
        <v>163</v>
      </c>
      <c r="H64">
        <v>2.19</v>
      </c>
      <c r="I64" s="83">
        <f t="shared" si="0"/>
        <v>8.760000000000101E-3</v>
      </c>
      <c r="J64" s="12">
        <v>14.681460674157302</v>
      </c>
      <c r="K64" s="12">
        <f t="shared" si="1"/>
        <v>14.916771897600736</v>
      </c>
      <c r="L64" s="12">
        <f t="shared" si="2"/>
        <v>2.7024862106156302</v>
      </c>
    </row>
    <row r="65" spans="1:13" x14ac:dyDescent="0.25">
      <c r="A65" t="s">
        <v>26</v>
      </c>
      <c r="B65" s="1">
        <v>41220</v>
      </c>
      <c r="C65">
        <v>-77.632999999999996</v>
      </c>
      <c r="D65">
        <v>166.38300000000001</v>
      </c>
      <c r="E65">
        <v>165.5</v>
      </c>
      <c r="F65">
        <v>163</v>
      </c>
      <c r="G65">
        <v>168</v>
      </c>
      <c r="H65">
        <v>5.34</v>
      </c>
      <c r="I65" s="83">
        <f t="shared" si="0"/>
        <v>2.1359999999999602E-2</v>
      </c>
      <c r="J65" s="12">
        <v>12.569662921348316</v>
      </c>
      <c r="K65" s="12">
        <f t="shared" si="1"/>
        <v>42.483239474389912</v>
      </c>
      <c r="L65" s="12">
        <f t="shared" si="2"/>
        <v>3.7491096328394495</v>
      </c>
    </row>
    <row r="66" spans="1:13" x14ac:dyDescent="0.25">
      <c r="A66" t="s">
        <v>26</v>
      </c>
      <c r="B66" s="1">
        <v>41220</v>
      </c>
      <c r="C66">
        <v>-77.632999999999996</v>
      </c>
      <c r="D66">
        <v>166.38300000000001</v>
      </c>
      <c r="E66">
        <v>170.5</v>
      </c>
      <c r="F66">
        <v>168</v>
      </c>
      <c r="G66">
        <v>173</v>
      </c>
      <c r="H66">
        <v>2.65</v>
      </c>
      <c r="I66" s="83">
        <f t="shared" si="0"/>
        <v>1.0600000000000165E-2</v>
      </c>
      <c r="J66" s="12">
        <v>16.243258426966296</v>
      </c>
      <c r="K66" s="12">
        <f t="shared" si="1"/>
        <v>16.314460623249055</v>
      </c>
      <c r="L66" s="12">
        <f t="shared" si="2"/>
        <v>2.7920518693240406</v>
      </c>
    </row>
    <row r="67" spans="1:13" s="3" customFormat="1" x14ac:dyDescent="0.25">
      <c r="A67" s="3" t="s">
        <v>26</v>
      </c>
      <c r="B67" s="4">
        <v>41220</v>
      </c>
      <c r="C67" s="3">
        <v>-77.632999999999996</v>
      </c>
      <c r="D67" s="3">
        <v>166.38300000000001</v>
      </c>
      <c r="E67" s="3">
        <v>175.5</v>
      </c>
      <c r="F67" s="3">
        <v>173</v>
      </c>
      <c r="G67" s="3">
        <v>178</v>
      </c>
      <c r="H67" s="3">
        <v>4.21</v>
      </c>
      <c r="I67" s="84">
        <f t="shared" ref="I67:I126" si="3">H67-0.996*H67</f>
        <v>1.6840000000000188E-2</v>
      </c>
      <c r="J67" s="90">
        <v>30.2</v>
      </c>
      <c r="K67" s="15">
        <f t="shared" ref="K67:K130" si="4">H67/(J67/100)</f>
        <v>13.940397350993377</v>
      </c>
      <c r="L67" s="15">
        <f t="shared" ref="L67:L130" si="5">LN(K67)</f>
        <v>2.6347909093015573</v>
      </c>
    </row>
    <row r="68" spans="1:13" x14ac:dyDescent="0.25">
      <c r="A68" t="s">
        <v>26</v>
      </c>
      <c r="B68" s="1">
        <v>41243</v>
      </c>
      <c r="C68">
        <v>-77.632999999999996</v>
      </c>
      <c r="D68">
        <v>166.38300000000001</v>
      </c>
      <c r="E68">
        <v>2.5</v>
      </c>
      <c r="F68">
        <v>0</v>
      </c>
      <c r="G68">
        <v>5</v>
      </c>
      <c r="H68">
        <v>2.57</v>
      </c>
      <c r="I68" s="83">
        <f t="shared" si="3"/>
        <v>1.0279999999999845E-2</v>
      </c>
      <c r="J68" s="12">
        <v>12.675581395348837</v>
      </c>
      <c r="K68" s="12">
        <f t="shared" si="4"/>
        <v>20.275204109714704</v>
      </c>
      <c r="L68" s="12">
        <f t="shared" si="5"/>
        <v>3.0093986670144144</v>
      </c>
      <c r="M68" s="5"/>
    </row>
    <row r="69" spans="1:13" x14ac:dyDescent="0.25">
      <c r="A69" t="s">
        <v>26</v>
      </c>
      <c r="B69" s="1">
        <v>41243</v>
      </c>
      <c r="C69">
        <v>-77.632999999999996</v>
      </c>
      <c r="D69">
        <v>166.38300000000001</v>
      </c>
      <c r="E69">
        <v>7.5</v>
      </c>
      <c r="F69">
        <v>5</v>
      </c>
      <c r="G69">
        <v>10</v>
      </c>
      <c r="H69">
        <v>2.91</v>
      </c>
      <c r="I69" s="83">
        <f t="shared" si="3"/>
        <v>1.1639999999999873E-2</v>
      </c>
      <c r="J69" s="12">
        <v>9.8973837209302324</v>
      </c>
      <c r="K69" s="12">
        <f t="shared" si="4"/>
        <v>29.401709401709404</v>
      </c>
      <c r="L69" s="12">
        <f t="shared" si="5"/>
        <v>3.3810528155696882</v>
      </c>
      <c r="M69" s="5"/>
    </row>
    <row r="70" spans="1:13" x14ac:dyDescent="0.25">
      <c r="A70" t="s">
        <v>26</v>
      </c>
      <c r="B70" s="1">
        <v>41243</v>
      </c>
      <c r="C70">
        <v>-77.632999999999996</v>
      </c>
      <c r="D70">
        <v>166.38300000000001</v>
      </c>
      <c r="E70">
        <v>12.5</v>
      </c>
      <c r="F70">
        <v>10</v>
      </c>
      <c r="G70">
        <v>15</v>
      </c>
      <c r="H70">
        <v>2.33</v>
      </c>
      <c r="I70" s="83">
        <f t="shared" si="3"/>
        <v>9.320000000000217E-3</v>
      </c>
      <c r="J70" s="12">
        <v>9.8479651162790702</v>
      </c>
      <c r="K70" s="12">
        <f t="shared" si="4"/>
        <v>23.659710127815334</v>
      </c>
      <c r="L70" s="12">
        <f t="shared" si="5"/>
        <v>3.1637736069035638</v>
      </c>
      <c r="M70" s="5"/>
    </row>
    <row r="71" spans="1:13" x14ac:dyDescent="0.25">
      <c r="A71" t="s">
        <v>26</v>
      </c>
      <c r="B71" s="1">
        <v>41243</v>
      </c>
      <c r="C71">
        <v>-77.632999999999996</v>
      </c>
      <c r="D71">
        <v>166.38300000000001</v>
      </c>
      <c r="E71">
        <v>17.5</v>
      </c>
      <c r="F71">
        <v>15</v>
      </c>
      <c r="G71">
        <v>20</v>
      </c>
      <c r="H71">
        <v>2.7</v>
      </c>
      <c r="I71" s="83">
        <f t="shared" si="3"/>
        <v>1.0800000000000143E-2</v>
      </c>
      <c r="J71" s="12">
        <v>11.040406976744189</v>
      </c>
      <c r="K71" s="12">
        <f t="shared" si="4"/>
        <v>24.455620211169329</v>
      </c>
      <c r="L71" s="12">
        <f t="shared" si="5"/>
        <v>3.1968600549933557</v>
      </c>
      <c r="M71" s="5"/>
    </row>
    <row r="72" spans="1:13" x14ac:dyDescent="0.25">
      <c r="A72" t="s">
        <v>26</v>
      </c>
      <c r="B72" s="1">
        <v>41243</v>
      </c>
      <c r="C72">
        <v>-77.632999999999996</v>
      </c>
      <c r="D72">
        <v>166.38300000000001</v>
      </c>
      <c r="E72">
        <v>22.5</v>
      </c>
      <c r="F72">
        <v>20</v>
      </c>
      <c r="G72">
        <v>25</v>
      </c>
      <c r="H72">
        <v>2.2599999999999998</v>
      </c>
      <c r="I72" s="83">
        <f t="shared" si="3"/>
        <v>9.040000000000159E-3</v>
      </c>
      <c r="J72" s="12">
        <v>13.082267441860461</v>
      </c>
      <c r="K72" s="12">
        <f t="shared" si="4"/>
        <v>17.275292758260562</v>
      </c>
      <c r="L72" s="12">
        <f t="shared" si="5"/>
        <v>2.8492773164427301</v>
      </c>
      <c r="M72" s="5"/>
    </row>
    <row r="73" spans="1:13" x14ac:dyDescent="0.25">
      <c r="A73" t="s">
        <v>26</v>
      </c>
      <c r="B73" s="1">
        <v>41243</v>
      </c>
      <c r="C73">
        <v>-77.632999999999996</v>
      </c>
      <c r="D73">
        <v>166.38300000000001</v>
      </c>
      <c r="E73">
        <v>27.5</v>
      </c>
      <c r="F73">
        <v>25</v>
      </c>
      <c r="G73">
        <v>30</v>
      </c>
      <c r="H73">
        <v>2.44</v>
      </c>
      <c r="I73" s="83">
        <f t="shared" si="3"/>
        <v>9.7599999999999909E-3</v>
      </c>
      <c r="J73" s="12">
        <v>11.652034883720928</v>
      </c>
      <c r="K73" s="12">
        <f t="shared" si="4"/>
        <v>20.940548362148544</v>
      </c>
      <c r="L73" s="12">
        <f t="shared" si="5"/>
        <v>3.0416873924036421</v>
      </c>
      <c r="M73" s="5"/>
    </row>
    <row r="74" spans="1:13" x14ac:dyDescent="0.25">
      <c r="A74" t="s">
        <v>26</v>
      </c>
      <c r="B74" s="1">
        <v>41243</v>
      </c>
      <c r="C74">
        <v>-77.632999999999996</v>
      </c>
      <c r="D74">
        <v>166.38300000000001</v>
      </c>
      <c r="E74">
        <v>32.5</v>
      </c>
      <c r="F74">
        <v>30</v>
      </c>
      <c r="G74">
        <v>35</v>
      </c>
      <c r="H74">
        <v>2.5099999999999998</v>
      </c>
      <c r="I74" s="83">
        <f t="shared" si="3"/>
        <v>1.0040000000000049E-2</v>
      </c>
      <c r="J74" s="12">
        <v>11.256686046511627</v>
      </c>
      <c r="K74" s="12">
        <f t="shared" si="4"/>
        <v>22.297859153474679</v>
      </c>
      <c r="L74" s="12">
        <f t="shared" si="5"/>
        <v>3.1044906717712406</v>
      </c>
      <c r="M74" s="5"/>
    </row>
    <row r="75" spans="1:13" x14ac:dyDescent="0.25">
      <c r="A75" t="s">
        <v>26</v>
      </c>
      <c r="B75" s="1">
        <v>41243</v>
      </c>
      <c r="C75">
        <v>-77.632999999999996</v>
      </c>
      <c r="D75">
        <v>166.38300000000001</v>
      </c>
      <c r="E75">
        <v>37.5</v>
      </c>
      <c r="F75">
        <v>35</v>
      </c>
      <c r="G75">
        <v>40</v>
      </c>
      <c r="H75">
        <v>2.37</v>
      </c>
      <c r="I75" s="83">
        <f t="shared" si="3"/>
        <v>9.4799999999999329E-3</v>
      </c>
      <c r="J75" s="12">
        <v>11.660755813953489</v>
      </c>
      <c r="K75" s="12">
        <f t="shared" si="4"/>
        <v>20.324583052875624</v>
      </c>
      <c r="L75" s="12">
        <f t="shared" si="5"/>
        <v>3.0118311412197998</v>
      </c>
      <c r="M75" s="5"/>
    </row>
    <row r="76" spans="1:13" x14ac:dyDescent="0.25">
      <c r="A76" t="s">
        <v>26</v>
      </c>
      <c r="B76" s="1">
        <v>41243</v>
      </c>
      <c r="C76">
        <v>-77.632999999999996</v>
      </c>
      <c r="D76">
        <v>166.38300000000001</v>
      </c>
      <c r="E76">
        <v>42.5</v>
      </c>
      <c r="F76">
        <v>40</v>
      </c>
      <c r="G76">
        <v>45</v>
      </c>
      <c r="H76">
        <v>2.0099999999999998</v>
      </c>
      <c r="I76" s="83">
        <f t="shared" si="3"/>
        <v>8.0399999999998251E-3</v>
      </c>
      <c r="J76" s="12">
        <v>11.355523255813955</v>
      </c>
      <c r="K76" s="12">
        <f t="shared" si="4"/>
        <v>17.700637431840871</v>
      </c>
      <c r="L76" s="12">
        <f t="shared" si="5"/>
        <v>2.8736006520296815</v>
      </c>
      <c r="M76" s="5"/>
    </row>
    <row r="77" spans="1:13" x14ac:dyDescent="0.25">
      <c r="A77" t="s">
        <v>26</v>
      </c>
      <c r="B77" s="1">
        <v>41243</v>
      </c>
      <c r="C77">
        <v>-77.632999999999996</v>
      </c>
      <c r="D77">
        <v>166.38300000000001</v>
      </c>
      <c r="E77">
        <v>47.5</v>
      </c>
      <c r="F77">
        <v>45</v>
      </c>
      <c r="G77">
        <v>50</v>
      </c>
      <c r="H77">
        <v>2.99</v>
      </c>
      <c r="I77" s="83">
        <f t="shared" si="3"/>
        <v>1.1960000000000193E-2</v>
      </c>
      <c r="J77" s="12">
        <v>10.525726744186045</v>
      </c>
      <c r="K77" s="12">
        <f t="shared" si="4"/>
        <v>28.406589612936195</v>
      </c>
      <c r="L77" s="12">
        <f t="shared" si="5"/>
        <v>3.346621146877196</v>
      </c>
      <c r="M77" s="5"/>
    </row>
    <row r="78" spans="1:13" x14ac:dyDescent="0.25">
      <c r="A78" t="s">
        <v>26</v>
      </c>
      <c r="B78" s="1">
        <v>41243</v>
      </c>
      <c r="C78">
        <v>-77.632999999999996</v>
      </c>
      <c r="D78">
        <v>166.38300000000001</v>
      </c>
      <c r="E78">
        <v>52.5</v>
      </c>
      <c r="F78">
        <v>50</v>
      </c>
      <c r="G78">
        <v>55</v>
      </c>
      <c r="H78">
        <v>2.64</v>
      </c>
      <c r="I78" s="83">
        <f t="shared" si="3"/>
        <v>1.0559999999999903E-2</v>
      </c>
      <c r="J78" s="12">
        <v>10.028197674418605</v>
      </c>
      <c r="K78" s="12">
        <f t="shared" si="4"/>
        <v>26.325767458039827</v>
      </c>
      <c r="L78" s="12">
        <f t="shared" si="5"/>
        <v>3.2705482107969854</v>
      </c>
      <c r="M78" s="5"/>
    </row>
    <row r="79" spans="1:13" x14ac:dyDescent="0.25">
      <c r="A79" t="s">
        <v>26</v>
      </c>
      <c r="B79" s="1">
        <v>41243</v>
      </c>
      <c r="C79">
        <v>-77.632999999999996</v>
      </c>
      <c r="D79">
        <v>166.38300000000001</v>
      </c>
      <c r="E79">
        <v>57.5</v>
      </c>
      <c r="F79">
        <v>55</v>
      </c>
      <c r="G79">
        <v>60</v>
      </c>
      <c r="H79">
        <v>3.26</v>
      </c>
      <c r="I79" s="83">
        <f t="shared" si="3"/>
        <v>1.3040000000000163E-2</v>
      </c>
      <c r="J79" s="12">
        <v>11.081395348837207</v>
      </c>
      <c r="K79" s="12">
        <f t="shared" si="4"/>
        <v>29.418677859391398</v>
      </c>
      <c r="L79" s="12">
        <f t="shared" si="5"/>
        <v>3.3816297739660133</v>
      </c>
      <c r="M79" s="5"/>
    </row>
    <row r="80" spans="1:13" x14ac:dyDescent="0.25">
      <c r="A80" t="s">
        <v>26</v>
      </c>
      <c r="B80" s="1">
        <v>41243</v>
      </c>
      <c r="C80">
        <v>-77.632999999999996</v>
      </c>
      <c r="D80">
        <v>166.38300000000001</v>
      </c>
      <c r="E80">
        <v>62.5</v>
      </c>
      <c r="F80">
        <v>60</v>
      </c>
      <c r="G80">
        <v>65</v>
      </c>
      <c r="H80">
        <v>2.35</v>
      </c>
      <c r="I80" s="83">
        <f t="shared" si="3"/>
        <v>9.3999999999998529E-3</v>
      </c>
      <c r="J80" s="12">
        <v>13.283430232558137</v>
      </c>
      <c r="K80" s="12">
        <f t="shared" si="4"/>
        <v>17.691213480687168</v>
      </c>
      <c r="L80" s="12">
        <f t="shared" si="5"/>
        <v>2.8730681028053011</v>
      </c>
      <c r="M80" s="5"/>
    </row>
    <row r="81" spans="1:13" x14ac:dyDescent="0.25">
      <c r="A81" t="s">
        <v>26</v>
      </c>
      <c r="B81" s="1">
        <v>41243</v>
      </c>
      <c r="C81">
        <v>-77.632999999999996</v>
      </c>
      <c r="D81">
        <v>166.38300000000001</v>
      </c>
      <c r="E81">
        <v>67.5</v>
      </c>
      <c r="F81">
        <v>65</v>
      </c>
      <c r="G81">
        <v>70</v>
      </c>
      <c r="H81">
        <v>3.12</v>
      </c>
      <c r="I81" s="83">
        <f t="shared" si="3"/>
        <v>1.2480000000000047E-2</v>
      </c>
      <c r="J81" s="12">
        <v>14.441279069767441</v>
      </c>
      <c r="K81" s="12">
        <f t="shared" si="4"/>
        <v>21.604734490116353</v>
      </c>
      <c r="L81" s="12">
        <f t="shared" si="5"/>
        <v>3.0729124800288803</v>
      </c>
      <c r="M81" s="5"/>
    </row>
    <row r="82" spans="1:13" x14ac:dyDescent="0.25">
      <c r="A82" t="s">
        <v>26</v>
      </c>
      <c r="B82" s="1">
        <v>41243</v>
      </c>
      <c r="C82">
        <v>-77.632999999999996</v>
      </c>
      <c r="D82">
        <v>166.38300000000001</v>
      </c>
      <c r="E82">
        <v>72.5</v>
      </c>
      <c r="F82">
        <v>70</v>
      </c>
      <c r="G82">
        <v>75</v>
      </c>
      <c r="H82">
        <v>3.46</v>
      </c>
      <c r="I82" s="83">
        <f t="shared" si="3"/>
        <v>1.3840000000000074E-2</v>
      </c>
      <c r="J82" s="12">
        <v>13.660755813953498</v>
      </c>
      <c r="K82" s="12">
        <f t="shared" si="4"/>
        <v>25.328027578575515</v>
      </c>
      <c r="L82" s="12">
        <f t="shared" si="5"/>
        <v>3.2319115919952774</v>
      </c>
      <c r="M82" s="5"/>
    </row>
    <row r="83" spans="1:13" x14ac:dyDescent="0.25">
      <c r="A83" t="s">
        <v>26</v>
      </c>
      <c r="B83" s="1">
        <v>41243</v>
      </c>
      <c r="C83">
        <v>-77.632999999999996</v>
      </c>
      <c r="D83">
        <v>166.38300000000001</v>
      </c>
      <c r="E83">
        <v>77.5</v>
      </c>
      <c r="F83">
        <v>75</v>
      </c>
      <c r="G83">
        <v>80</v>
      </c>
      <c r="H83">
        <v>2.17</v>
      </c>
      <c r="I83" s="83">
        <f t="shared" si="3"/>
        <v>8.680000000000021E-3</v>
      </c>
      <c r="J83" s="12">
        <v>11.243604651162794</v>
      </c>
      <c r="K83" s="12">
        <f t="shared" si="4"/>
        <v>19.299860385748996</v>
      </c>
      <c r="L83" s="12">
        <f t="shared" si="5"/>
        <v>2.9600978619856595</v>
      </c>
      <c r="M83" s="5"/>
    </row>
    <row r="84" spans="1:13" x14ac:dyDescent="0.25">
      <c r="A84" t="s">
        <v>26</v>
      </c>
      <c r="B84" s="1">
        <v>41243</v>
      </c>
      <c r="C84">
        <v>-77.632999999999996</v>
      </c>
      <c r="D84">
        <v>166.38300000000001</v>
      </c>
      <c r="E84">
        <v>82.5</v>
      </c>
      <c r="F84">
        <v>80</v>
      </c>
      <c r="G84">
        <v>85</v>
      </c>
      <c r="H84">
        <v>2.33</v>
      </c>
      <c r="I84" s="83">
        <f t="shared" si="3"/>
        <v>9.320000000000217E-3</v>
      </c>
      <c r="J84" s="12">
        <v>14.081976744186045</v>
      </c>
      <c r="K84" s="12">
        <f t="shared" si="4"/>
        <v>16.545972503199707</v>
      </c>
      <c r="L84" s="12">
        <f t="shared" si="5"/>
        <v>2.8061427189268731</v>
      </c>
      <c r="M84" s="5"/>
    </row>
    <row r="85" spans="1:13" x14ac:dyDescent="0.25">
      <c r="A85" t="s">
        <v>26</v>
      </c>
      <c r="B85" s="1">
        <v>41243</v>
      </c>
      <c r="C85">
        <v>-77.632999999999996</v>
      </c>
      <c r="D85">
        <v>166.38300000000001</v>
      </c>
      <c r="E85">
        <v>86</v>
      </c>
      <c r="F85">
        <v>85</v>
      </c>
      <c r="G85">
        <v>87</v>
      </c>
      <c r="H85">
        <v>7.22</v>
      </c>
      <c r="I85" s="83">
        <f t="shared" si="3"/>
        <v>2.8880000000000017E-2</v>
      </c>
      <c r="J85" s="12">
        <v>12.8</v>
      </c>
      <c r="K85" s="12">
        <f t="shared" si="4"/>
        <v>56.40625</v>
      </c>
      <c r="L85" s="12">
        <f t="shared" si="5"/>
        <v>4.0325799679672549</v>
      </c>
      <c r="M85" s="5"/>
    </row>
    <row r="86" spans="1:13" x14ac:dyDescent="0.25">
      <c r="A86" t="s">
        <v>26</v>
      </c>
      <c r="B86" s="1">
        <v>41243</v>
      </c>
      <c r="C86">
        <v>-77.632999999999996</v>
      </c>
      <c r="D86">
        <v>166.38300000000001</v>
      </c>
      <c r="E86">
        <v>89.5</v>
      </c>
      <c r="F86">
        <v>87</v>
      </c>
      <c r="G86">
        <v>92</v>
      </c>
      <c r="H86">
        <v>2.27</v>
      </c>
      <c r="I86" s="83">
        <f t="shared" si="3"/>
        <v>9.079999999999977E-3</v>
      </c>
      <c r="J86" s="12">
        <v>12.119476744186045</v>
      </c>
      <c r="K86" s="12">
        <f t="shared" si="4"/>
        <v>18.73018157396081</v>
      </c>
      <c r="L86" s="12">
        <f t="shared" si="5"/>
        <v>2.9301362106941551</v>
      </c>
      <c r="M86" s="5"/>
    </row>
    <row r="87" spans="1:13" x14ac:dyDescent="0.25">
      <c r="A87" t="s">
        <v>26</v>
      </c>
      <c r="B87" s="1">
        <v>41243</v>
      </c>
      <c r="C87">
        <v>-77.632999999999996</v>
      </c>
      <c r="D87">
        <v>166.38300000000001</v>
      </c>
      <c r="E87">
        <v>94.5</v>
      </c>
      <c r="F87">
        <v>92</v>
      </c>
      <c r="G87">
        <v>97</v>
      </c>
      <c r="H87">
        <v>2.87</v>
      </c>
      <c r="I87" s="83">
        <f t="shared" si="3"/>
        <v>1.1480000000000157E-2</v>
      </c>
      <c r="J87" s="12">
        <v>8.2511627906976788</v>
      </c>
      <c r="K87" s="12">
        <f t="shared" si="4"/>
        <v>34.782976324689947</v>
      </c>
      <c r="L87" s="12">
        <f t="shared" si="5"/>
        <v>3.5491280810177588</v>
      </c>
      <c r="M87" s="5"/>
    </row>
    <row r="88" spans="1:13" x14ac:dyDescent="0.25">
      <c r="A88" t="s">
        <v>26</v>
      </c>
      <c r="B88" s="1">
        <v>41243</v>
      </c>
      <c r="C88">
        <v>-77.632999999999996</v>
      </c>
      <c r="D88">
        <v>166.38300000000001</v>
      </c>
      <c r="E88">
        <v>99.5</v>
      </c>
      <c r="F88">
        <v>97</v>
      </c>
      <c r="G88">
        <v>102</v>
      </c>
      <c r="H88">
        <v>2.5099999999999998</v>
      </c>
      <c r="I88" s="83">
        <f t="shared" si="3"/>
        <v>1.0040000000000049E-2</v>
      </c>
      <c r="J88" s="12">
        <v>11.856395348837209</v>
      </c>
      <c r="K88" s="12">
        <f t="shared" si="4"/>
        <v>21.170009316922471</v>
      </c>
      <c r="L88" s="12">
        <f t="shared" si="5"/>
        <v>3.0525855252469354</v>
      </c>
      <c r="M88" s="5"/>
    </row>
    <row r="89" spans="1:13" x14ac:dyDescent="0.25">
      <c r="A89" t="s">
        <v>26</v>
      </c>
      <c r="B89" s="1">
        <v>41243</v>
      </c>
      <c r="C89">
        <v>-77.632999999999996</v>
      </c>
      <c r="D89">
        <v>166.38300000000001</v>
      </c>
      <c r="E89">
        <v>104.5</v>
      </c>
      <c r="F89">
        <v>102</v>
      </c>
      <c r="G89">
        <v>107</v>
      </c>
      <c r="H89">
        <v>1.84</v>
      </c>
      <c r="I89" s="83">
        <f t="shared" si="3"/>
        <v>7.3600000000000332E-3</v>
      </c>
      <c r="J89" s="12">
        <v>8.5819767441860453</v>
      </c>
      <c r="K89" s="12">
        <f t="shared" si="4"/>
        <v>21.440281823724682</v>
      </c>
      <c r="L89" s="12">
        <f t="shared" si="5"/>
        <v>3.0652714808794879</v>
      </c>
      <c r="M89" s="5"/>
    </row>
    <row r="90" spans="1:13" x14ac:dyDescent="0.25">
      <c r="A90" t="s">
        <v>26</v>
      </c>
      <c r="B90" s="1">
        <v>41243</v>
      </c>
      <c r="C90">
        <v>-77.632999999999996</v>
      </c>
      <c r="D90">
        <v>166.38300000000001</v>
      </c>
      <c r="E90">
        <v>109.5</v>
      </c>
      <c r="F90">
        <v>107</v>
      </c>
      <c r="G90">
        <v>112</v>
      </c>
      <c r="H90">
        <v>2.23</v>
      </c>
      <c r="I90" s="83">
        <f t="shared" si="3"/>
        <v>8.919999999999817E-3</v>
      </c>
      <c r="J90" s="12">
        <v>10.8203488372093</v>
      </c>
      <c r="K90" s="12">
        <f t="shared" si="4"/>
        <v>20.609317070549679</v>
      </c>
      <c r="L90" s="12">
        <f t="shared" si="5"/>
        <v>3.0257432585236539</v>
      </c>
      <c r="M90" s="5"/>
    </row>
    <row r="91" spans="1:13" x14ac:dyDescent="0.25">
      <c r="A91" t="s">
        <v>26</v>
      </c>
      <c r="B91" s="1">
        <v>41243</v>
      </c>
      <c r="C91">
        <v>-77.632999999999996</v>
      </c>
      <c r="D91">
        <v>166.38300000000001</v>
      </c>
      <c r="E91">
        <v>114.5</v>
      </c>
      <c r="F91">
        <v>112</v>
      </c>
      <c r="G91">
        <v>117</v>
      </c>
      <c r="H91">
        <v>2.68</v>
      </c>
      <c r="I91" s="83">
        <f t="shared" si="3"/>
        <v>1.0720000000000063E-2</v>
      </c>
      <c r="J91" s="12">
        <v>14.482848837209314</v>
      </c>
      <c r="K91" s="12">
        <f t="shared" si="4"/>
        <v>18.504646634953119</v>
      </c>
      <c r="L91" s="12">
        <f t="shared" si="5"/>
        <v>2.9180218700034373</v>
      </c>
      <c r="M91" s="5"/>
    </row>
    <row r="92" spans="1:13" x14ac:dyDescent="0.25">
      <c r="A92" t="s">
        <v>26</v>
      </c>
      <c r="B92" s="1">
        <v>41243</v>
      </c>
      <c r="C92">
        <v>-77.632999999999996</v>
      </c>
      <c r="D92">
        <v>166.38300000000001</v>
      </c>
      <c r="E92">
        <v>119.5</v>
      </c>
      <c r="F92">
        <v>117</v>
      </c>
      <c r="G92">
        <v>122</v>
      </c>
      <c r="H92">
        <v>2.1</v>
      </c>
      <c r="I92" s="83">
        <f t="shared" si="3"/>
        <v>8.3999999999999631E-3</v>
      </c>
      <c r="J92" s="12">
        <v>8.1055232558139672</v>
      </c>
      <c r="K92" s="12">
        <f t="shared" si="4"/>
        <v>25.908259512964843</v>
      </c>
      <c r="L92" s="12">
        <f t="shared" si="5"/>
        <v>3.2545618179821312</v>
      </c>
      <c r="M92" s="5"/>
    </row>
    <row r="93" spans="1:13" x14ac:dyDescent="0.25">
      <c r="A93" t="s">
        <v>26</v>
      </c>
      <c r="B93" s="1">
        <v>41243</v>
      </c>
      <c r="C93">
        <v>-77.632999999999996</v>
      </c>
      <c r="D93">
        <v>166.38300000000001</v>
      </c>
      <c r="E93">
        <v>124.5</v>
      </c>
      <c r="F93">
        <v>122</v>
      </c>
      <c r="G93">
        <v>127</v>
      </c>
      <c r="H93">
        <v>2.06</v>
      </c>
      <c r="I93" s="83">
        <f t="shared" si="3"/>
        <v>8.239999999999803E-3</v>
      </c>
      <c r="J93" s="12">
        <v>11.432558139534885</v>
      </c>
      <c r="K93" s="12">
        <f t="shared" si="4"/>
        <v>18.018714401952806</v>
      </c>
      <c r="L93" s="12">
        <f t="shared" si="5"/>
        <v>2.8914109067912639</v>
      </c>
      <c r="M93" s="5"/>
    </row>
    <row r="94" spans="1:13" x14ac:dyDescent="0.25">
      <c r="A94" t="s">
        <v>26</v>
      </c>
      <c r="B94" s="1">
        <v>41243</v>
      </c>
      <c r="C94">
        <v>-77.632999999999996</v>
      </c>
      <c r="D94">
        <v>166.38300000000001</v>
      </c>
      <c r="E94">
        <v>129.5</v>
      </c>
      <c r="F94">
        <v>127</v>
      </c>
      <c r="G94">
        <v>132</v>
      </c>
      <c r="H94">
        <v>1.95</v>
      </c>
      <c r="I94" s="83">
        <f t="shared" si="3"/>
        <v>7.8000000000000291E-3</v>
      </c>
      <c r="J94" s="12">
        <v>10.796511627906973</v>
      </c>
      <c r="K94" s="12">
        <f t="shared" si="4"/>
        <v>18.061389337641362</v>
      </c>
      <c r="L94" s="12">
        <f t="shared" si="5"/>
        <v>2.8937764740244942</v>
      </c>
      <c r="M94" s="5"/>
    </row>
    <row r="95" spans="1:13" x14ac:dyDescent="0.25">
      <c r="A95" t="s">
        <v>26</v>
      </c>
      <c r="B95" s="1">
        <v>41243</v>
      </c>
      <c r="C95">
        <v>-77.632999999999996</v>
      </c>
      <c r="D95">
        <v>166.38300000000001</v>
      </c>
      <c r="E95">
        <v>134.5</v>
      </c>
      <c r="F95">
        <v>132</v>
      </c>
      <c r="G95">
        <v>137</v>
      </c>
      <c r="H95">
        <v>2.5099999999999998</v>
      </c>
      <c r="I95" s="83">
        <f t="shared" si="3"/>
        <v>1.0040000000000049E-2</v>
      </c>
      <c r="J95" s="12">
        <v>8.7616279069767451</v>
      </c>
      <c r="K95" s="12">
        <f t="shared" si="4"/>
        <v>28.647644326476438</v>
      </c>
      <c r="L95" s="12">
        <f t="shared" si="5"/>
        <v>3.3550712173187414</v>
      </c>
      <c r="M95" s="5"/>
    </row>
    <row r="96" spans="1:13" x14ac:dyDescent="0.25">
      <c r="A96" t="s">
        <v>26</v>
      </c>
      <c r="B96" s="1">
        <v>41243</v>
      </c>
      <c r="C96">
        <v>-77.632999999999996</v>
      </c>
      <c r="D96">
        <v>166.38300000000001</v>
      </c>
      <c r="E96">
        <v>139.5</v>
      </c>
      <c r="F96">
        <v>137</v>
      </c>
      <c r="G96">
        <v>142</v>
      </c>
      <c r="H96">
        <v>2.2999999999999998</v>
      </c>
      <c r="I96" s="83">
        <f t="shared" si="3"/>
        <v>9.1999999999998749E-3</v>
      </c>
      <c r="J96" s="12">
        <v>10.494912790697677</v>
      </c>
      <c r="K96" s="12">
        <f t="shared" si="4"/>
        <v>21.915379821342004</v>
      </c>
      <c r="L96" s="12">
        <f t="shared" si="5"/>
        <v>3.087188665289919</v>
      </c>
      <c r="M96" s="5"/>
    </row>
    <row r="97" spans="1:13" x14ac:dyDescent="0.25">
      <c r="A97" t="s">
        <v>26</v>
      </c>
      <c r="B97" s="1">
        <v>41243</v>
      </c>
      <c r="C97">
        <v>-77.632999999999996</v>
      </c>
      <c r="D97">
        <v>166.38300000000001</v>
      </c>
      <c r="E97">
        <v>144.5</v>
      </c>
      <c r="F97">
        <v>142</v>
      </c>
      <c r="G97">
        <v>147</v>
      </c>
      <c r="H97">
        <v>2.15</v>
      </c>
      <c r="I97" s="83">
        <f t="shared" si="3"/>
        <v>8.599999999999941E-3</v>
      </c>
      <c r="J97" s="12">
        <v>12.852129740049755</v>
      </c>
      <c r="K97" s="12">
        <f t="shared" si="4"/>
        <v>16.728744912216211</v>
      </c>
      <c r="L97" s="12">
        <f t="shared" si="5"/>
        <v>2.8171284919942732</v>
      </c>
      <c r="M97" s="5"/>
    </row>
    <row r="98" spans="1:13" x14ac:dyDescent="0.25">
      <c r="A98" t="s">
        <v>26</v>
      </c>
      <c r="B98" s="1">
        <v>41243</v>
      </c>
      <c r="C98">
        <v>-77.632999999999996</v>
      </c>
      <c r="D98">
        <v>166.38300000000001</v>
      </c>
      <c r="E98">
        <v>149.5</v>
      </c>
      <c r="F98">
        <v>147</v>
      </c>
      <c r="G98">
        <v>152</v>
      </c>
      <c r="H98">
        <v>2.78</v>
      </c>
      <c r="I98" s="83">
        <f t="shared" si="3"/>
        <v>1.1120000000000019E-2</v>
      </c>
      <c r="J98" s="12">
        <v>14.327122433620307</v>
      </c>
      <c r="K98" s="12">
        <f t="shared" si="4"/>
        <v>19.403756845662162</v>
      </c>
      <c r="L98" s="12">
        <f t="shared" si="5"/>
        <v>2.9654666991594412</v>
      </c>
      <c r="M98" s="5"/>
    </row>
    <row r="99" spans="1:13" x14ac:dyDescent="0.25">
      <c r="A99" t="s">
        <v>26</v>
      </c>
      <c r="B99" s="1">
        <v>41243</v>
      </c>
      <c r="C99">
        <v>-77.632999999999996</v>
      </c>
      <c r="D99">
        <v>166.38300000000001</v>
      </c>
      <c r="E99">
        <v>154.5</v>
      </c>
      <c r="F99">
        <v>152</v>
      </c>
      <c r="G99">
        <v>157</v>
      </c>
      <c r="H99">
        <v>2.4</v>
      </c>
      <c r="I99" s="83">
        <f t="shared" si="3"/>
        <v>9.5999999999998309E-3</v>
      </c>
      <c r="J99" s="12">
        <v>17.588880068325242</v>
      </c>
      <c r="K99" s="12">
        <f t="shared" si="4"/>
        <v>13.644984732837061</v>
      </c>
      <c r="L99" s="12">
        <f t="shared" si="5"/>
        <v>2.613372035276353</v>
      </c>
      <c r="M99" s="5"/>
    </row>
    <row r="100" spans="1:13" x14ac:dyDescent="0.25">
      <c r="A100" t="s">
        <v>26</v>
      </c>
      <c r="B100" s="1">
        <v>41243</v>
      </c>
      <c r="C100">
        <v>-77.632999999999996</v>
      </c>
      <c r="D100">
        <v>166.38300000000001</v>
      </c>
      <c r="E100">
        <v>159.5</v>
      </c>
      <c r="F100">
        <v>157</v>
      </c>
      <c r="G100">
        <v>162</v>
      </c>
      <c r="H100">
        <v>2.52</v>
      </c>
      <c r="I100" s="83">
        <f t="shared" si="3"/>
        <v>1.0079999999999867E-2</v>
      </c>
      <c r="J100" s="12">
        <v>12.085419833003991</v>
      </c>
      <c r="K100" s="12">
        <f t="shared" si="4"/>
        <v>20.85157185121653</v>
      </c>
      <c r="L100" s="12">
        <f t="shared" si="5"/>
        <v>3.0374293339507923</v>
      </c>
      <c r="M100" s="5"/>
    </row>
    <row r="101" spans="1:13" x14ac:dyDescent="0.25">
      <c r="A101" t="s">
        <v>26</v>
      </c>
      <c r="B101" s="1">
        <v>41243</v>
      </c>
      <c r="C101">
        <v>-77.632999999999996</v>
      </c>
      <c r="D101">
        <v>166.38300000000001</v>
      </c>
      <c r="E101">
        <v>164.5</v>
      </c>
      <c r="F101">
        <v>162</v>
      </c>
      <c r="G101">
        <v>167</v>
      </c>
      <c r="H101">
        <v>3.06</v>
      </c>
      <c r="I101" s="83">
        <f t="shared" si="3"/>
        <v>1.2239999999999807E-2</v>
      </c>
      <c r="J101" s="12">
        <v>11.613745955536533</v>
      </c>
      <c r="K101" s="12">
        <f t="shared" si="4"/>
        <v>26.348087961586842</v>
      </c>
      <c r="L101" s="12">
        <f t="shared" si="5"/>
        <v>3.2713957092269061</v>
      </c>
      <c r="M101" s="5"/>
    </row>
    <row r="102" spans="1:13" s="3" customFormat="1" x14ac:dyDescent="0.25">
      <c r="A102" s="3" t="s">
        <v>26</v>
      </c>
      <c r="B102" s="4">
        <v>41243</v>
      </c>
      <c r="C102" s="3">
        <v>-77.632999999999996</v>
      </c>
      <c r="D102" s="3">
        <v>166.38300000000001</v>
      </c>
      <c r="E102" s="3">
        <v>169.5</v>
      </c>
      <c r="F102" s="3">
        <v>167</v>
      </c>
      <c r="G102" s="3">
        <v>172</v>
      </c>
      <c r="H102" s="3">
        <v>4.16</v>
      </c>
      <c r="I102" s="82">
        <f t="shared" si="3"/>
        <v>1.6639999999999766E-2</v>
      </c>
      <c r="J102" s="90">
        <v>25.206388413159399</v>
      </c>
      <c r="K102" s="15">
        <f t="shared" si="4"/>
        <v>16.50375266703502</v>
      </c>
      <c r="L102" s="15">
        <f t="shared" si="5"/>
        <v>2.8035877894130192</v>
      </c>
      <c r="M102" s="6"/>
    </row>
    <row r="103" spans="1:13" x14ac:dyDescent="0.25">
      <c r="A103" t="s">
        <v>3</v>
      </c>
      <c r="B103" s="1">
        <v>39906</v>
      </c>
      <c r="C103">
        <v>71.366479999999996</v>
      </c>
      <c r="D103">
        <v>-156.54074</v>
      </c>
      <c r="E103">
        <v>2.5</v>
      </c>
      <c r="F103">
        <v>0</v>
      </c>
      <c r="G103">
        <v>5</v>
      </c>
      <c r="H103">
        <v>4.75</v>
      </c>
      <c r="I103" s="83">
        <f t="shared" si="3"/>
        <v>1.9000000000000128E-2</v>
      </c>
      <c r="J103" s="12">
        <v>2.6291557186939296</v>
      </c>
      <c r="K103" s="12">
        <f t="shared" si="4"/>
        <v>180.66636244579797</v>
      </c>
      <c r="L103" s="12">
        <f t="shared" si="5"/>
        <v>5.1966520288907718</v>
      </c>
    </row>
    <row r="104" spans="1:13" x14ac:dyDescent="0.25">
      <c r="A104" t="s">
        <v>3</v>
      </c>
      <c r="B104" s="1">
        <v>39906</v>
      </c>
      <c r="C104">
        <v>71.366479999999996</v>
      </c>
      <c r="D104">
        <v>-156.54074</v>
      </c>
      <c r="E104">
        <v>7.5</v>
      </c>
      <c r="F104">
        <v>5</v>
      </c>
      <c r="G104">
        <v>10</v>
      </c>
      <c r="H104">
        <v>4.5</v>
      </c>
      <c r="I104" s="83">
        <f t="shared" si="3"/>
        <v>1.7999999999999794E-2</v>
      </c>
      <c r="J104" s="12">
        <v>3.5049760645304091</v>
      </c>
      <c r="K104" s="12">
        <f t="shared" si="4"/>
        <v>128.3888938797333</v>
      </c>
      <c r="L104" s="12">
        <f t="shared" si="5"/>
        <v>4.855063891251084</v>
      </c>
    </row>
    <row r="105" spans="1:13" x14ac:dyDescent="0.25">
      <c r="A105" t="s">
        <v>3</v>
      </c>
      <c r="B105" s="1">
        <v>39906</v>
      </c>
      <c r="C105">
        <v>71.366479999999996</v>
      </c>
      <c r="D105">
        <v>-156.54074</v>
      </c>
      <c r="E105">
        <v>12.5</v>
      </c>
      <c r="F105">
        <v>10</v>
      </c>
      <c r="G105">
        <v>15</v>
      </c>
      <c r="H105">
        <v>4.58</v>
      </c>
      <c r="I105" s="83">
        <f t="shared" si="3"/>
        <v>1.8320000000000114E-2</v>
      </c>
      <c r="J105" s="12">
        <v>2.1180887708016809</v>
      </c>
      <c r="K105" s="12">
        <f t="shared" si="4"/>
        <v>216.23267462328806</v>
      </c>
      <c r="L105" s="12">
        <f t="shared" si="5"/>
        <v>5.3763550252534653</v>
      </c>
    </row>
    <row r="106" spans="1:13" x14ac:dyDescent="0.25">
      <c r="A106" t="s">
        <v>3</v>
      </c>
      <c r="B106" s="1">
        <v>39906</v>
      </c>
      <c r="C106">
        <v>71.366479999999996</v>
      </c>
      <c r="D106">
        <v>-156.54074</v>
      </c>
      <c r="E106">
        <v>17.5</v>
      </c>
      <c r="F106">
        <v>15</v>
      </c>
      <c r="G106">
        <v>20</v>
      </c>
      <c r="H106">
        <v>8.52</v>
      </c>
      <c r="I106" s="83">
        <f t="shared" si="3"/>
        <v>3.4079999999999444E-2</v>
      </c>
      <c r="J106" s="12">
        <v>1.8886836192010956</v>
      </c>
      <c r="K106" s="12">
        <f t="shared" si="4"/>
        <v>451.10784640594915</v>
      </c>
      <c r="L106" s="12">
        <f t="shared" si="5"/>
        <v>6.1117064382022246</v>
      </c>
    </row>
    <row r="107" spans="1:13" x14ac:dyDescent="0.25">
      <c r="A107" t="s">
        <v>3</v>
      </c>
      <c r="B107" s="1">
        <v>39906</v>
      </c>
      <c r="C107">
        <v>71.366479999999996</v>
      </c>
      <c r="D107">
        <v>-156.54074</v>
      </c>
      <c r="E107">
        <v>22.5</v>
      </c>
      <c r="F107">
        <v>20</v>
      </c>
      <c r="G107">
        <v>25</v>
      </c>
      <c r="H107">
        <v>5.01</v>
      </c>
      <c r="I107" s="83">
        <f t="shared" si="3"/>
        <v>2.0039999999999836E-2</v>
      </c>
      <c r="J107" s="12">
        <v>1.9735846827040027</v>
      </c>
      <c r="K107" s="12">
        <f t="shared" si="4"/>
        <v>253.85280114435287</v>
      </c>
      <c r="L107" s="12">
        <f t="shared" si="5"/>
        <v>5.5367545759764178</v>
      </c>
    </row>
    <row r="108" spans="1:13" x14ac:dyDescent="0.25">
      <c r="A108" t="s">
        <v>3</v>
      </c>
      <c r="B108" s="1">
        <v>39906</v>
      </c>
      <c r="C108">
        <v>71.366479999999996</v>
      </c>
      <c r="D108">
        <v>-156.54074</v>
      </c>
      <c r="E108">
        <v>27.5</v>
      </c>
      <c r="F108">
        <v>25</v>
      </c>
      <c r="G108">
        <v>30</v>
      </c>
      <c r="H108">
        <v>5.39</v>
      </c>
      <c r="I108" s="83">
        <f t="shared" si="3"/>
        <v>2.1560000000000024E-2</v>
      </c>
      <c r="J108" s="12">
        <v>2.1371678471773286</v>
      </c>
      <c r="K108" s="12">
        <f t="shared" si="4"/>
        <v>252.20293329411913</v>
      </c>
      <c r="L108" s="12">
        <f t="shared" si="5"/>
        <v>5.5302340542883961</v>
      </c>
    </row>
    <row r="109" spans="1:13" x14ac:dyDescent="0.25">
      <c r="A109" t="s">
        <v>3</v>
      </c>
      <c r="B109" s="1">
        <v>39906</v>
      </c>
      <c r="C109">
        <v>71.366479999999996</v>
      </c>
      <c r="D109">
        <v>-156.54074</v>
      </c>
      <c r="E109">
        <v>32.5</v>
      </c>
      <c r="F109">
        <v>30</v>
      </c>
      <c r="G109">
        <v>35</v>
      </c>
      <c r="H109">
        <v>5.54</v>
      </c>
      <c r="I109" s="83">
        <f t="shared" si="3"/>
        <v>2.2160000000000402E-2</v>
      </c>
      <c r="J109" s="12">
        <v>2.0934122263526374</v>
      </c>
      <c r="K109" s="12">
        <f t="shared" si="4"/>
        <v>264.63970785402211</v>
      </c>
      <c r="L109" s="12">
        <f t="shared" si="5"/>
        <v>5.5783693078973764</v>
      </c>
    </row>
    <row r="110" spans="1:13" x14ac:dyDescent="0.25">
      <c r="A110" t="s">
        <v>3</v>
      </c>
      <c r="B110" s="1">
        <v>39906</v>
      </c>
      <c r="C110">
        <v>71.366479999999996</v>
      </c>
      <c r="D110">
        <v>-156.54074</v>
      </c>
      <c r="E110">
        <v>37.5</v>
      </c>
      <c r="F110">
        <v>35</v>
      </c>
      <c r="G110">
        <v>40</v>
      </c>
      <c r="H110">
        <v>5.67</v>
      </c>
      <c r="I110" s="83">
        <f t="shared" si="3"/>
        <v>2.2680000000000256E-2</v>
      </c>
      <c r="J110" s="12">
        <v>1.9491220781318637</v>
      </c>
      <c r="K110" s="12">
        <f t="shared" si="4"/>
        <v>290.90019879280277</v>
      </c>
      <c r="L110" s="12">
        <f t="shared" si="5"/>
        <v>5.6729802488725376</v>
      </c>
    </row>
    <row r="111" spans="1:13" x14ac:dyDescent="0.25">
      <c r="A111" t="s">
        <v>3</v>
      </c>
      <c r="B111" s="1">
        <v>39906</v>
      </c>
      <c r="C111">
        <v>71.366479999999996</v>
      </c>
      <c r="D111">
        <v>-156.54074</v>
      </c>
      <c r="E111">
        <v>42.5</v>
      </c>
      <c r="F111">
        <v>40</v>
      </c>
      <c r="G111">
        <v>45</v>
      </c>
      <c r="H111">
        <v>5.79</v>
      </c>
      <c r="I111" s="83">
        <f t="shared" si="3"/>
        <v>2.3159999999999847E-2</v>
      </c>
      <c r="J111" s="12">
        <v>2.2036876970613077</v>
      </c>
      <c r="K111" s="12">
        <f t="shared" si="4"/>
        <v>262.74140422534288</v>
      </c>
      <c r="L111" s="12">
        <f t="shared" si="5"/>
        <v>5.5711702945705177</v>
      </c>
    </row>
    <row r="112" spans="1:13" x14ac:dyDescent="0.25">
      <c r="A112" t="s">
        <v>3</v>
      </c>
      <c r="B112" s="1">
        <v>39906</v>
      </c>
      <c r="C112">
        <v>71.366479999999996</v>
      </c>
      <c r="D112">
        <v>-156.54074</v>
      </c>
      <c r="E112">
        <v>47.5</v>
      </c>
      <c r="F112">
        <v>45</v>
      </c>
      <c r="G112">
        <v>50</v>
      </c>
      <c r="H112">
        <v>5.32</v>
      </c>
      <c r="I112" s="83">
        <f t="shared" si="3"/>
        <v>2.1279999999999966E-2</v>
      </c>
      <c r="J112" s="12">
        <v>2.3902670602649914</v>
      </c>
      <c r="K112" s="12">
        <f t="shared" si="4"/>
        <v>222.56927221388437</v>
      </c>
      <c r="L112" s="12">
        <f t="shared" si="5"/>
        <v>5.4052383889441025</v>
      </c>
    </row>
    <row r="113" spans="1:12" x14ac:dyDescent="0.25">
      <c r="A113" t="s">
        <v>3</v>
      </c>
      <c r="B113" s="1">
        <v>39906</v>
      </c>
      <c r="C113">
        <v>71.366479999999996</v>
      </c>
      <c r="D113">
        <v>-156.54074</v>
      </c>
      <c r="E113">
        <v>52.5</v>
      </c>
      <c r="F113">
        <v>50</v>
      </c>
      <c r="G113">
        <v>55</v>
      </c>
      <c r="H113">
        <v>4.8499999999999996</v>
      </c>
      <c r="I113" s="83">
        <f t="shared" si="3"/>
        <v>1.9400000000000084E-2</v>
      </c>
      <c r="J113" s="12">
        <v>2.0743140121415822</v>
      </c>
      <c r="K113" s="12">
        <f t="shared" si="4"/>
        <v>233.81223727996314</v>
      </c>
      <c r="L113" s="12">
        <f t="shared" si="5"/>
        <v>5.4545183884721844</v>
      </c>
    </row>
    <row r="114" spans="1:12" x14ac:dyDescent="0.25">
      <c r="A114" t="s">
        <v>3</v>
      </c>
      <c r="B114" s="1">
        <v>39906</v>
      </c>
      <c r="C114">
        <v>71.366479999999996</v>
      </c>
      <c r="D114">
        <v>-156.54074</v>
      </c>
      <c r="E114">
        <v>57.5</v>
      </c>
      <c r="F114">
        <v>55</v>
      </c>
      <c r="G114">
        <v>60</v>
      </c>
      <c r="H114">
        <v>4.38</v>
      </c>
      <c r="I114" s="83">
        <f t="shared" si="3"/>
        <v>1.7520000000000202E-2</v>
      </c>
      <c r="J114" s="12">
        <v>2.5221161431323553</v>
      </c>
      <c r="K114" s="12">
        <f t="shared" si="4"/>
        <v>173.66369157608406</v>
      </c>
      <c r="L114" s="12">
        <f t="shared" si="5"/>
        <v>5.157120621898696</v>
      </c>
    </row>
    <row r="115" spans="1:12" x14ac:dyDescent="0.25">
      <c r="A115" t="s">
        <v>3</v>
      </c>
      <c r="B115" s="1">
        <v>39906</v>
      </c>
      <c r="C115">
        <v>71.366479999999996</v>
      </c>
      <c r="D115">
        <v>-156.54074</v>
      </c>
      <c r="E115">
        <v>62.5</v>
      </c>
      <c r="F115">
        <v>60</v>
      </c>
      <c r="G115">
        <v>65</v>
      </c>
      <c r="H115">
        <v>6.91</v>
      </c>
      <c r="I115" s="83">
        <f t="shared" si="3"/>
        <v>2.7639999999999887E-2</v>
      </c>
      <c r="J115" s="12">
        <v>3.3894462118742426</v>
      </c>
      <c r="K115" s="12">
        <f t="shared" si="4"/>
        <v>203.86811201759761</v>
      </c>
      <c r="L115" s="12">
        <f t="shared" si="5"/>
        <v>5.3174732750490312</v>
      </c>
    </row>
    <row r="116" spans="1:12" x14ac:dyDescent="0.25">
      <c r="A116" t="s">
        <v>3</v>
      </c>
      <c r="B116" s="1">
        <v>39906</v>
      </c>
      <c r="C116">
        <v>71.366479999999996</v>
      </c>
      <c r="D116">
        <v>-156.54074</v>
      </c>
      <c r="E116">
        <v>67.5</v>
      </c>
      <c r="F116">
        <v>65</v>
      </c>
      <c r="G116">
        <v>70</v>
      </c>
      <c r="H116">
        <v>6.78</v>
      </c>
      <c r="I116" s="83">
        <f t="shared" si="3"/>
        <v>2.7120000000000033E-2</v>
      </c>
      <c r="J116" s="12">
        <v>3.2692134437710458</v>
      </c>
      <c r="K116" s="12">
        <f t="shared" si="4"/>
        <v>207.38933436475943</v>
      </c>
      <c r="L116" s="12">
        <f t="shared" si="5"/>
        <v>5.3345978690379896</v>
      </c>
    </row>
    <row r="117" spans="1:12" x14ac:dyDescent="0.25">
      <c r="A117" t="s">
        <v>3</v>
      </c>
      <c r="B117" s="1">
        <v>39906</v>
      </c>
      <c r="C117">
        <v>71.366479999999996</v>
      </c>
      <c r="D117">
        <v>-156.54074</v>
      </c>
      <c r="E117">
        <v>72.5</v>
      </c>
      <c r="F117">
        <v>70</v>
      </c>
      <c r="G117">
        <v>75</v>
      </c>
      <c r="H117">
        <v>6.16</v>
      </c>
      <c r="I117" s="83">
        <f t="shared" si="3"/>
        <v>2.4639999999999773E-2</v>
      </c>
      <c r="J117" s="12">
        <v>3.10098747161733</v>
      </c>
      <c r="K117" s="12">
        <f t="shared" si="4"/>
        <v>198.64640074754098</v>
      </c>
      <c r="L117" s="12">
        <f t="shared" si="5"/>
        <v>5.2915263635338725</v>
      </c>
    </row>
    <row r="118" spans="1:12" x14ac:dyDescent="0.25">
      <c r="A118" t="s">
        <v>3</v>
      </c>
      <c r="B118" s="1">
        <v>39906</v>
      </c>
      <c r="C118">
        <v>71.366479999999996</v>
      </c>
      <c r="D118">
        <v>-156.54074</v>
      </c>
      <c r="E118">
        <v>77.5</v>
      </c>
      <c r="F118">
        <v>75</v>
      </c>
      <c r="G118">
        <v>80</v>
      </c>
      <c r="H118">
        <v>6.34</v>
      </c>
      <c r="I118" s="83">
        <f t="shared" si="3"/>
        <v>2.5360000000000049E-2</v>
      </c>
      <c r="J118" s="12">
        <v>3.1132357842890155</v>
      </c>
      <c r="K118" s="12">
        <f t="shared" si="4"/>
        <v>203.64663775210639</v>
      </c>
      <c r="L118" s="12">
        <f t="shared" si="5"/>
        <v>5.3163863240249434</v>
      </c>
    </row>
    <row r="119" spans="1:12" x14ac:dyDescent="0.25">
      <c r="A119" t="s">
        <v>3</v>
      </c>
      <c r="B119" s="1">
        <v>39906</v>
      </c>
      <c r="C119">
        <v>71.366479999999996</v>
      </c>
      <c r="D119">
        <v>-156.54074</v>
      </c>
      <c r="E119">
        <v>82.5</v>
      </c>
      <c r="F119">
        <v>80</v>
      </c>
      <c r="G119">
        <v>85</v>
      </c>
      <c r="H119">
        <v>6.33</v>
      </c>
      <c r="I119" s="83">
        <f t="shared" si="3"/>
        <v>2.5319999999999787E-2</v>
      </c>
      <c r="J119" s="12">
        <v>3.5906281698880891</v>
      </c>
      <c r="K119" s="12">
        <f t="shared" si="4"/>
        <v>176.29227256347434</v>
      </c>
      <c r="L119" s="12">
        <f t="shared" si="5"/>
        <v>5.1721432572660939</v>
      </c>
    </row>
    <row r="120" spans="1:12" x14ac:dyDescent="0.25">
      <c r="A120" t="s">
        <v>3</v>
      </c>
      <c r="B120" s="1">
        <v>39906</v>
      </c>
      <c r="C120">
        <v>71.366479999999996</v>
      </c>
      <c r="D120">
        <v>-156.54074</v>
      </c>
      <c r="E120">
        <v>87.5</v>
      </c>
      <c r="F120">
        <v>85</v>
      </c>
      <c r="G120">
        <v>90</v>
      </c>
      <c r="H120">
        <v>6.42</v>
      </c>
      <c r="I120" s="83">
        <f t="shared" si="3"/>
        <v>2.5680000000000369E-2</v>
      </c>
      <c r="J120" s="12">
        <v>4.5254817838373746</v>
      </c>
      <c r="K120" s="12">
        <f t="shared" si="4"/>
        <v>141.86334862574944</v>
      </c>
      <c r="L120" s="12">
        <f t="shared" si="5"/>
        <v>4.9548642606394955</v>
      </c>
    </row>
    <row r="121" spans="1:12" x14ac:dyDescent="0.25">
      <c r="A121" t="s">
        <v>3</v>
      </c>
      <c r="B121" s="1">
        <v>39906</v>
      </c>
      <c r="C121">
        <v>71.366479999999996</v>
      </c>
      <c r="D121">
        <v>-156.54074</v>
      </c>
      <c r="E121">
        <v>92.5</v>
      </c>
      <c r="F121">
        <v>90</v>
      </c>
      <c r="G121">
        <v>95</v>
      </c>
      <c r="H121">
        <v>8.43</v>
      </c>
      <c r="I121" s="83">
        <f t="shared" si="3"/>
        <v>3.3720000000000638E-2</v>
      </c>
      <c r="J121" s="12">
        <v>5.8713646360264171</v>
      </c>
      <c r="K121" s="12">
        <f t="shared" si="4"/>
        <v>143.57820579348652</v>
      </c>
      <c r="L121" s="12">
        <f t="shared" si="5"/>
        <v>4.9668798748555112</v>
      </c>
    </row>
    <row r="122" spans="1:12" x14ac:dyDescent="0.25">
      <c r="A122" t="s">
        <v>3</v>
      </c>
      <c r="B122" s="1">
        <v>39906</v>
      </c>
      <c r="C122">
        <v>71.366479999999996</v>
      </c>
      <c r="D122">
        <v>-156.54074</v>
      </c>
      <c r="E122">
        <v>97.5</v>
      </c>
      <c r="F122">
        <v>95</v>
      </c>
      <c r="G122">
        <v>100</v>
      </c>
      <c r="H122">
        <v>9.18</v>
      </c>
      <c r="I122" s="83">
        <f t="shared" si="3"/>
        <v>3.6720000000000752E-2</v>
      </c>
      <c r="J122" s="12">
        <v>6.139178822016004</v>
      </c>
      <c r="K122" s="12">
        <f t="shared" si="4"/>
        <v>149.53139933111513</v>
      </c>
      <c r="L122" s="12">
        <f t="shared" si="5"/>
        <v>5.0075063997484142</v>
      </c>
    </row>
    <row r="123" spans="1:12" x14ac:dyDescent="0.25">
      <c r="A123" t="s">
        <v>3</v>
      </c>
      <c r="B123" s="1">
        <v>39906</v>
      </c>
      <c r="C123">
        <v>71.366479999999996</v>
      </c>
      <c r="D123">
        <v>-156.54074</v>
      </c>
      <c r="E123">
        <v>102.5</v>
      </c>
      <c r="F123">
        <v>100</v>
      </c>
      <c r="G123">
        <v>105</v>
      </c>
      <c r="H123">
        <v>9.94</v>
      </c>
      <c r="I123" s="83">
        <f t="shared" si="3"/>
        <v>3.9759999999999351E-2</v>
      </c>
      <c r="J123" s="12">
        <v>8.5462390880822667</v>
      </c>
      <c r="K123" s="12">
        <f t="shared" si="4"/>
        <v>116.30847086715995</v>
      </c>
      <c r="L123" s="12">
        <f t="shared" si="5"/>
        <v>4.756245893219214</v>
      </c>
    </row>
    <row r="124" spans="1:12" x14ac:dyDescent="0.25">
      <c r="A124" t="s">
        <v>3</v>
      </c>
      <c r="B124" s="1">
        <v>39906</v>
      </c>
      <c r="C124">
        <v>71.366479999999996</v>
      </c>
      <c r="D124">
        <v>-156.54074</v>
      </c>
      <c r="E124">
        <v>107.5</v>
      </c>
      <c r="F124">
        <v>105</v>
      </c>
      <c r="G124">
        <v>110</v>
      </c>
      <c r="H124">
        <v>9.31</v>
      </c>
      <c r="I124" s="83">
        <f t="shared" si="3"/>
        <v>3.7240000000000606E-2</v>
      </c>
      <c r="J124" s="12">
        <v>8.8175524230933533</v>
      </c>
      <c r="K124" s="12">
        <f t="shared" si="4"/>
        <v>105.58485567510682</v>
      </c>
      <c r="L124" s="12">
        <f t="shared" si="5"/>
        <v>4.659514948820104</v>
      </c>
    </row>
    <row r="125" spans="1:12" x14ac:dyDescent="0.25">
      <c r="A125" t="s">
        <v>3</v>
      </c>
      <c r="B125" s="1">
        <v>39906</v>
      </c>
      <c r="C125">
        <v>71.366479999999996</v>
      </c>
      <c r="D125">
        <v>-156.54074</v>
      </c>
      <c r="E125">
        <v>112.5</v>
      </c>
      <c r="F125">
        <v>110</v>
      </c>
      <c r="G125">
        <v>115</v>
      </c>
      <c r="H125">
        <v>8.84</v>
      </c>
      <c r="I125" s="83">
        <f t="shared" si="3"/>
        <v>3.5360000000000724E-2</v>
      </c>
      <c r="J125" s="12">
        <v>11.648598220886951</v>
      </c>
      <c r="K125" s="12">
        <f t="shared" si="4"/>
        <v>75.888959618755763</v>
      </c>
      <c r="L125" s="12">
        <f t="shared" si="5"/>
        <v>4.3292712142528798</v>
      </c>
    </row>
    <row r="126" spans="1:12" s="3" customFormat="1" x14ac:dyDescent="0.25">
      <c r="A126" s="3" t="s">
        <v>3</v>
      </c>
      <c r="B126" s="4">
        <v>39906</v>
      </c>
      <c r="C126" s="3">
        <v>71.366479999999996</v>
      </c>
      <c r="D126" s="3">
        <v>-156.54074</v>
      </c>
      <c r="E126" s="3">
        <v>117.5</v>
      </c>
      <c r="F126" s="3">
        <v>115</v>
      </c>
      <c r="G126" s="3">
        <v>120</v>
      </c>
      <c r="H126" s="3">
        <v>8.91</v>
      </c>
      <c r="I126" s="82">
        <f t="shared" si="3"/>
        <v>3.5640000000000782E-2</v>
      </c>
      <c r="J126" s="91">
        <v>18.408480175563117</v>
      </c>
      <c r="K126" s="15">
        <f t="shared" si="4"/>
        <v>48.401605754655641</v>
      </c>
      <c r="L126" s="15">
        <f t="shared" si="5"/>
        <v>3.8795329899213336</v>
      </c>
    </row>
    <row r="127" spans="1:12" ht="15" customHeight="1" x14ac:dyDescent="0.25">
      <c r="A127" t="s">
        <v>3</v>
      </c>
      <c r="B127" s="1">
        <v>39941</v>
      </c>
      <c r="C127">
        <v>71.366479999999996</v>
      </c>
      <c r="D127">
        <v>-156.54074</v>
      </c>
      <c r="E127">
        <v>8</v>
      </c>
      <c r="F127" s="72">
        <v>0</v>
      </c>
      <c r="G127" s="72">
        <f>E127+(E127-F127)</f>
        <v>16</v>
      </c>
      <c r="H127">
        <v>3.65</v>
      </c>
      <c r="I127" s="85">
        <v>0.16</v>
      </c>
      <c r="J127" s="12">
        <v>7.2990118342723278</v>
      </c>
      <c r="K127" s="12">
        <f t="shared" si="4"/>
        <v>50.006769174719189</v>
      </c>
      <c r="L127" s="12">
        <f t="shared" si="5"/>
        <v>3.9121583797590116</v>
      </c>
    </row>
    <row r="128" spans="1:12" x14ac:dyDescent="0.25">
      <c r="A128" t="s">
        <v>3</v>
      </c>
      <c r="B128" s="1">
        <v>39941</v>
      </c>
      <c r="C128">
        <v>71.366479999999996</v>
      </c>
      <c r="D128">
        <v>-156.54074</v>
      </c>
      <c r="E128">
        <v>22.5</v>
      </c>
      <c r="F128" s="72">
        <f>G127</f>
        <v>16</v>
      </c>
      <c r="G128" s="72">
        <f t="shared" ref="G128:G134" si="6">E128+(E128-F128)</f>
        <v>29</v>
      </c>
      <c r="H128">
        <v>4.3600000000000003</v>
      </c>
      <c r="I128" s="83">
        <v>0.16</v>
      </c>
      <c r="J128" s="12">
        <v>6.407368583177365</v>
      </c>
      <c r="K128" s="12">
        <f t="shared" si="4"/>
        <v>68.04665508781936</v>
      </c>
      <c r="L128" s="12">
        <f t="shared" si="5"/>
        <v>4.2201935741468386</v>
      </c>
    </row>
    <row r="129" spans="1:12" x14ac:dyDescent="0.25">
      <c r="A129" t="s">
        <v>3</v>
      </c>
      <c r="B129" s="1">
        <v>39941</v>
      </c>
      <c r="C129">
        <v>71.366479999999996</v>
      </c>
      <c r="D129">
        <v>-156.54074</v>
      </c>
      <c r="E129">
        <v>35.5</v>
      </c>
      <c r="F129" s="72">
        <f t="shared" ref="F129:F134" si="7">G128</f>
        <v>29</v>
      </c>
      <c r="G129" s="72">
        <f t="shared" si="6"/>
        <v>42</v>
      </c>
      <c r="H129">
        <v>6.42</v>
      </c>
      <c r="I129" s="83">
        <v>0.16</v>
      </c>
      <c r="J129" s="12">
        <v>7.5495094705181041</v>
      </c>
      <c r="K129" s="12">
        <f t="shared" si="4"/>
        <v>85.038637610443473</v>
      </c>
      <c r="L129" s="12">
        <f t="shared" si="5"/>
        <v>4.4431057133320255</v>
      </c>
    </row>
    <row r="130" spans="1:12" x14ac:dyDescent="0.25">
      <c r="A130" t="s">
        <v>3</v>
      </c>
      <c r="B130" s="1">
        <v>39941</v>
      </c>
      <c r="C130">
        <v>71.366479999999996</v>
      </c>
      <c r="D130">
        <v>-156.54074</v>
      </c>
      <c r="E130">
        <v>48.5</v>
      </c>
      <c r="F130" s="72">
        <f t="shared" si="7"/>
        <v>42</v>
      </c>
      <c r="G130" s="72">
        <f t="shared" si="6"/>
        <v>55</v>
      </c>
      <c r="H130">
        <v>7.33</v>
      </c>
      <c r="I130" s="83">
        <v>0.16</v>
      </c>
      <c r="J130" s="12">
        <v>9.2072689861003791</v>
      </c>
      <c r="K130" s="12">
        <f t="shared" si="4"/>
        <v>79.611011811055249</v>
      </c>
      <c r="L130" s="12">
        <f t="shared" si="5"/>
        <v>4.3771524226171987</v>
      </c>
    </row>
    <row r="131" spans="1:12" x14ac:dyDescent="0.25">
      <c r="A131" t="s">
        <v>3</v>
      </c>
      <c r="B131" s="1">
        <v>39941</v>
      </c>
      <c r="C131">
        <v>71.366479999999996</v>
      </c>
      <c r="D131">
        <v>-156.54074</v>
      </c>
      <c r="E131">
        <v>61.5</v>
      </c>
      <c r="F131" s="72">
        <f t="shared" si="7"/>
        <v>55</v>
      </c>
      <c r="G131" s="72">
        <f t="shared" si="6"/>
        <v>68</v>
      </c>
      <c r="H131">
        <v>6.1</v>
      </c>
      <c r="I131" s="83">
        <v>0.16</v>
      </c>
      <c r="J131" s="12">
        <v>9.0484146964607959</v>
      </c>
      <c r="K131" s="12">
        <f t="shared" ref="K131:K157" si="8">H131/(J131/100)</f>
        <v>67.415124136451865</v>
      </c>
      <c r="L131" s="12">
        <f t="shared" ref="L131:L157" si="9">LN(K131)</f>
        <v>4.2108693864616598</v>
      </c>
    </row>
    <row r="132" spans="1:12" x14ac:dyDescent="0.25">
      <c r="A132" t="s">
        <v>3</v>
      </c>
      <c r="B132" s="1">
        <v>39941</v>
      </c>
      <c r="C132">
        <v>71.366479999999996</v>
      </c>
      <c r="D132">
        <v>-156.54074</v>
      </c>
      <c r="E132">
        <v>74.5</v>
      </c>
      <c r="F132" s="72">
        <f t="shared" si="7"/>
        <v>68</v>
      </c>
      <c r="G132" s="72">
        <f t="shared" si="6"/>
        <v>81</v>
      </c>
      <c r="H132">
        <v>4.66</v>
      </c>
      <c r="I132" s="83">
        <v>0.16</v>
      </c>
      <c r="J132" s="12">
        <v>10.404973753633341</v>
      </c>
      <c r="K132" s="12">
        <f t="shared" si="8"/>
        <v>44.786273472076388</v>
      </c>
      <c r="L132" s="12">
        <f t="shared" si="9"/>
        <v>3.8019016967596024</v>
      </c>
    </row>
    <row r="133" spans="1:12" x14ac:dyDescent="0.25">
      <c r="A133" t="s">
        <v>3</v>
      </c>
      <c r="B133" s="1">
        <v>39941</v>
      </c>
      <c r="C133">
        <v>71.366479999999996</v>
      </c>
      <c r="D133">
        <v>-156.54074</v>
      </c>
      <c r="E133">
        <v>89</v>
      </c>
      <c r="F133" s="72">
        <f t="shared" si="7"/>
        <v>81</v>
      </c>
      <c r="G133" s="72">
        <f t="shared" si="6"/>
        <v>97</v>
      </c>
      <c r="H133">
        <v>4.42</v>
      </c>
      <c r="I133" s="83">
        <v>0.16</v>
      </c>
      <c r="J133" s="12">
        <v>9.5646843743879817</v>
      </c>
      <c r="K133" s="12">
        <f t="shared" si="8"/>
        <v>46.21166603088065</v>
      </c>
      <c r="L133" s="12">
        <f t="shared" si="9"/>
        <v>3.8332322777029555</v>
      </c>
    </row>
    <row r="134" spans="1:12" s="27" customFormat="1" x14ac:dyDescent="0.25">
      <c r="A134" s="27" t="s">
        <v>3</v>
      </c>
      <c r="B134" s="87">
        <v>39941</v>
      </c>
      <c r="C134" s="27">
        <v>71.366479999999996</v>
      </c>
      <c r="D134" s="27">
        <v>-156.54074</v>
      </c>
      <c r="E134" s="27">
        <v>104</v>
      </c>
      <c r="F134" s="72">
        <f t="shared" si="7"/>
        <v>97</v>
      </c>
      <c r="G134" s="72">
        <f t="shared" si="6"/>
        <v>111</v>
      </c>
      <c r="H134" s="27">
        <v>7.93</v>
      </c>
      <c r="I134" s="83">
        <v>0.16</v>
      </c>
      <c r="J134" s="12">
        <v>13.225592898873909</v>
      </c>
      <c r="K134" s="12">
        <f t="shared" si="8"/>
        <v>59.959504731732657</v>
      </c>
      <c r="L134" s="12">
        <f t="shared" si="9"/>
        <v>4.0936694132225089</v>
      </c>
    </row>
    <row r="135" spans="1:12" s="3" customFormat="1" x14ac:dyDescent="0.25">
      <c r="A135" s="3" t="s">
        <v>3</v>
      </c>
      <c r="B135" s="4">
        <v>39941</v>
      </c>
      <c r="C135" s="3">
        <v>71.366479999999996</v>
      </c>
      <c r="D135" s="3">
        <v>-156.54074</v>
      </c>
      <c r="E135" s="77">
        <v>119</v>
      </c>
      <c r="F135" s="73">
        <v>111</v>
      </c>
      <c r="G135" s="73">
        <v>127</v>
      </c>
      <c r="I135" s="82"/>
      <c r="J135" s="15">
        <v>19.572878884882673</v>
      </c>
      <c r="K135" s="15"/>
      <c r="L135" s="15"/>
    </row>
    <row r="136" spans="1:12" x14ac:dyDescent="0.25">
      <c r="A136" t="s">
        <v>3</v>
      </c>
      <c r="B136" s="1">
        <v>39969</v>
      </c>
      <c r="C136">
        <v>71.366479999999996</v>
      </c>
      <c r="D136">
        <v>-156.54074</v>
      </c>
      <c r="E136">
        <v>2.5</v>
      </c>
      <c r="F136" s="74">
        <v>0</v>
      </c>
      <c r="G136" s="74">
        <v>5</v>
      </c>
      <c r="H136" s="75">
        <v>6.1712073433071843</v>
      </c>
      <c r="I136" s="83">
        <f t="shared" ref="I136:I157" si="10">H136-0.996*H136</f>
        <v>2.4684829373228467E-2</v>
      </c>
      <c r="J136" s="12"/>
      <c r="K136" s="12"/>
      <c r="L136" s="12"/>
    </row>
    <row r="137" spans="1:12" x14ac:dyDescent="0.25">
      <c r="A137" t="s">
        <v>3</v>
      </c>
      <c r="B137" s="1">
        <v>39969</v>
      </c>
      <c r="C137">
        <v>71.366479999999996</v>
      </c>
      <c r="D137">
        <v>-156.54074</v>
      </c>
      <c r="E137">
        <v>7.5</v>
      </c>
      <c r="F137" s="74">
        <v>5</v>
      </c>
      <c r="G137" s="74">
        <v>10</v>
      </c>
      <c r="H137" s="76">
        <v>6.2450894192975683</v>
      </c>
      <c r="I137" s="83">
        <f t="shared" si="10"/>
        <v>2.4980357677190312E-2</v>
      </c>
      <c r="J137" s="12"/>
      <c r="K137" s="12"/>
      <c r="L137" s="12"/>
    </row>
    <row r="138" spans="1:12" x14ac:dyDescent="0.25">
      <c r="A138" t="s">
        <v>3</v>
      </c>
      <c r="B138" s="1">
        <v>39969</v>
      </c>
      <c r="C138">
        <v>71.366479999999996</v>
      </c>
      <c r="D138">
        <v>-156.54074</v>
      </c>
      <c r="E138">
        <v>12.5</v>
      </c>
      <c r="F138" s="74">
        <v>10</v>
      </c>
      <c r="G138" s="74">
        <v>15</v>
      </c>
      <c r="H138" s="76">
        <v>3.4241645282140354</v>
      </c>
      <c r="I138" s="83">
        <f t="shared" si="10"/>
        <v>1.3696658112856142E-2</v>
      </c>
      <c r="J138" s="12">
        <v>26.021600726757423</v>
      </c>
      <c r="K138" s="12">
        <f t="shared" si="8"/>
        <v>13.158931167109349</v>
      </c>
      <c r="L138" s="12">
        <f t="shared" si="9"/>
        <v>2.5771007042940255</v>
      </c>
    </row>
    <row r="139" spans="1:12" x14ac:dyDescent="0.25">
      <c r="A139" t="s">
        <v>3</v>
      </c>
      <c r="B139" s="1">
        <v>39969</v>
      </c>
      <c r="C139">
        <v>71.366479999999996</v>
      </c>
      <c r="D139">
        <v>-156.54074</v>
      </c>
      <c r="E139">
        <v>26</v>
      </c>
      <c r="F139" s="74">
        <v>23.5</v>
      </c>
      <c r="G139" s="74">
        <v>28.5</v>
      </c>
      <c r="H139" s="76">
        <v>4.5504374652584909</v>
      </c>
      <c r="I139" s="83">
        <f t="shared" si="10"/>
        <v>1.8201749861034067E-2</v>
      </c>
      <c r="J139" s="12">
        <v>21.502299898582184</v>
      </c>
      <c r="K139" s="12">
        <f t="shared" si="8"/>
        <v>21.162561617692521</v>
      </c>
      <c r="L139" s="12">
        <f t="shared" si="9"/>
        <v>3.0522336591002608</v>
      </c>
    </row>
    <row r="140" spans="1:12" x14ac:dyDescent="0.25">
      <c r="A140" t="s">
        <v>3</v>
      </c>
      <c r="B140" s="1">
        <v>39969</v>
      </c>
      <c r="C140">
        <v>71.366479999999996</v>
      </c>
      <c r="D140">
        <v>-156.54074</v>
      </c>
      <c r="E140">
        <v>31</v>
      </c>
      <c r="F140" s="74">
        <v>28.5</v>
      </c>
      <c r="G140" s="74">
        <v>33.5</v>
      </c>
      <c r="H140" s="76">
        <v>5.3035856108861337</v>
      </c>
      <c r="I140" s="83">
        <f t="shared" si="10"/>
        <v>2.1214342443544254E-2</v>
      </c>
      <c r="J140" s="12">
        <v>16.473689490191081</v>
      </c>
      <c r="K140" s="12">
        <f t="shared" si="8"/>
        <v>32.194279332775118</v>
      </c>
      <c r="L140" s="12">
        <f t="shared" si="9"/>
        <v>3.4717887762940491</v>
      </c>
    </row>
    <row r="141" spans="1:12" x14ac:dyDescent="0.25">
      <c r="A141" t="s">
        <v>3</v>
      </c>
      <c r="B141" s="1">
        <v>39969</v>
      </c>
      <c r="C141">
        <v>71.366479999999996</v>
      </c>
      <c r="D141">
        <v>-156.54074</v>
      </c>
      <c r="E141">
        <v>36</v>
      </c>
      <c r="F141" s="74">
        <v>33.5</v>
      </c>
      <c r="G141" s="74">
        <v>38.5</v>
      </c>
      <c r="H141" s="76">
        <v>5.2274567362803337</v>
      </c>
      <c r="I141" s="83">
        <f t="shared" si="10"/>
        <v>2.0909826945121779E-2</v>
      </c>
      <c r="J141" s="12">
        <v>13.270097423672576</v>
      </c>
      <c r="K141" s="12">
        <f t="shared" si="8"/>
        <v>39.392753266114347</v>
      </c>
      <c r="L141" s="12">
        <f t="shared" si="9"/>
        <v>3.6735818721312152</v>
      </c>
    </row>
    <row r="142" spans="1:12" x14ac:dyDescent="0.25">
      <c r="A142" t="s">
        <v>3</v>
      </c>
      <c r="B142" s="1">
        <v>39969</v>
      </c>
      <c r="C142">
        <v>71.366479999999996</v>
      </c>
      <c r="D142">
        <v>-156.54074</v>
      </c>
      <c r="E142">
        <v>50.75</v>
      </c>
      <c r="F142" s="74">
        <v>48.5</v>
      </c>
      <c r="G142" s="74">
        <v>53</v>
      </c>
      <c r="H142" s="76">
        <v>5.002654693790018</v>
      </c>
      <c r="I142" s="83">
        <f t="shared" si="10"/>
        <v>2.0010618775160083E-2</v>
      </c>
      <c r="J142" s="12">
        <v>15.252848426950877</v>
      </c>
      <c r="K142" s="12">
        <f t="shared" si="8"/>
        <v>32.79816696369069</v>
      </c>
      <c r="L142" s="12">
        <f t="shared" si="9"/>
        <v>3.4903726285751264</v>
      </c>
    </row>
    <row r="143" spans="1:12" x14ac:dyDescent="0.25">
      <c r="A143" t="s">
        <v>3</v>
      </c>
      <c r="B143" s="1">
        <v>39969</v>
      </c>
      <c r="C143">
        <v>71.366479999999996</v>
      </c>
      <c r="D143">
        <v>-156.54074</v>
      </c>
      <c r="E143">
        <v>55.25</v>
      </c>
      <c r="F143" s="74">
        <v>53</v>
      </c>
      <c r="G143" s="74">
        <v>57.5</v>
      </c>
      <c r="H143" s="76">
        <v>4.6457621008666887</v>
      </c>
      <c r="I143" s="83">
        <f t="shared" si="10"/>
        <v>1.8583048403466584E-2</v>
      </c>
      <c r="J143" s="12">
        <v>13.874678229383418</v>
      </c>
      <c r="K143" s="12">
        <f t="shared" si="8"/>
        <v>33.483746607024145</v>
      </c>
      <c r="L143" s="12">
        <f t="shared" si="9"/>
        <v>3.5110601451853789</v>
      </c>
    </row>
    <row r="144" spans="1:12" x14ac:dyDescent="0.25">
      <c r="A144" t="s">
        <v>3</v>
      </c>
      <c r="B144" s="1">
        <v>39969</v>
      </c>
      <c r="C144">
        <v>71.366479999999996</v>
      </c>
      <c r="D144">
        <v>-156.54074</v>
      </c>
      <c r="E144">
        <v>64</v>
      </c>
      <c r="F144" s="74">
        <v>61.5</v>
      </c>
      <c r="G144" s="74">
        <v>66.5</v>
      </c>
      <c r="H144" s="76">
        <v>5.3236946977415451</v>
      </c>
      <c r="I144" s="83">
        <f t="shared" si="10"/>
        <v>2.1294778790966085E-2</v>
      </c>
      <c r="J144" s="12">
        <v>12.75722291339458</v>
      </c>
      <c r="K144" s="12">
        <f t="shared" si="8"/>
        <v>41.730827578092061</v>
      </c>
      <c r="L144" s="12">
        <f t="shared" si="9"/>
        <v>3.7312401261367949</v>
      </c>
    </row>
    <row r="145" spans="1:16" x14ac:dyDescent="0.25">
      <c r="A145" t="s">
        <v>3</v>
      </c>
      <c r="B145" s="1">
        <v>39969</v>
      </c>
      <c r="C145">
        <v>71.366479999999996</v>
      </c>
      <c r="D145">
        <v>-156.54074</v>
      </c>
      <c r="E145">
        <v>69</v>
      </c>
      <c r="F145" s="74">
        <v>66.5</v>
      </c>
      <c r="G145" s="74">
        <v>71.5</v>
      </c>
      <c r="H145" s="76">
        <v>4.5211379163023242</v>
      </c>
      <c r="I145" s="83">
        <f t="shared" si="10"/>
        <v>1.8084551665209503E-2</v>
      </c>
      <c r="J145" s="12">
        <v>11.880135956740858</v>
      </c>
      <c r="K145" s="12">
        <f t="shared" si="8"/>
        <v>38.056280944638551</v>
      </c>
      <c r="L145" s="12">
        <f t="shared" si="9"/>
        <v>3.6390661415033652</v>
      </c>
    </row>
    <row r="146" spans="1:16" x14ac:dyDescent="0.25">
      <c r="A146" t="s">
        <v>3</v>
      </c>
      <c r="B146" s="1">
        <v>39969</v>
      </c>
      <c r="C146">
        <v>71.366479999999996</v>
      </c>
      <c r="D146">
        <v>-156.54074</v>
      </c>
      <c r="E146">
        <v>84</v>
      </c>
      <c r="F146" s="74">
        <v>81.5</v>
      </c>
      <c r="G146" s="74">
        <v>86.5</v>
      </c>
      <c r="H146" s="76">
        <v>4.8174180251951899</v>
      </c>
      <c r="I146" s="83">
        <f t="shared" si="10"/>
        <v>1.9269672100780788E-2</v>
      </c>
      <c r="J146" s="12">
        <v>10.886677992471036</v>
      </c>
      <c r="K146" s="12">
        <f t="shared" si="8"/>
        <v>44.250578813176986</v>
      </c>
      <c r="L146" s="12">
        <f t="shared" si="9"/>
        <v>3.789868451892163</v>
      </c>
    </row>
    <row r="147" spans="1:16" x14ac:dyDescent="0.25">
      <c r="A147" t="s">
        <v>3</v>
      </c>
      <c r="B147" s="1">
        <v>39969</v>
      </c>
      <c r="C147">
        <v>71.366479999999996</v>
      </c>
      <c r="D147">
        <v>-156.54074</v>
      </c>
      <c r="E147">
        <v>89</v>
      </c>
      <c r="F147" s="74">
        <v>86.5</v>
      </c>
      <c r="G147" s="74">
        <v>91.5</v>
      </c>
      <c r="H147" s="76">
        <v>5.6011094344485235</v>
      </c>
      <c r="I147" s="83">
        <f t="shared" si="10"/>
        <v>2.2404437737794325E-2</v>
      </c>
      <c r="J147" s="12">
        <v>11.705207428936104</v>
      </c>
      <c r="K147" s="12">
        <f t="shared" si="8"/>
        <v>47.851432522265114</v>
      </c>
      <c r="L147" s="12">
        <f t="shared" si="9"/>
        <v>3.8681010552202229</v>
      </c>
    </row>
    <row r="148" spans="1:16" x14ac:dyDescent="0.25">
      <c r="A148" t="s">
        <v>3</v>
      </c>
      <c r="B148" s="1">
        <v>39969</v>
      </c>
      <c r="C148">
        <v>71.366479999999996</v>
      </c>
      <c r="D148">
        <v>-156.54074</v>
      </c>
      <c r="E148">
        <v>94</v>
      </c>
      <c r="F148" s="74">
        <v>91.5</v>
      </c>
      <c r="G148" s="74">
        <v>96.5</v>
      </c>
      <c r="H148" s="76">
        <v>6.0452560925476009</v>
      </c>
      <c r="I148" s="83">
        <f t="shared" si="10"/>
        <v>2.4181024370190762E-2</v>
      </c>
      <c r="J148" s="12">
        <v>12.066237505428147</v>
      </c>
      <c r="K148" s="12">
        <f t="shared" si="8"/>
        <v>50.100589266770747</v>
      </c>
      <c r="L148" s="12">
        <f t="shared" si="9"/>
        <v>3.9140327698334407</v>
      </c>
    </row>
    <row r="149" spans="1:16" x14ac:dyDescent="0.25">
      <c r="A149" t="s">
        <v>3</v>
      </c>
      <c r="B149" s="1">
        <v>39969</v>
      </c>
      <c r="C149">
        <v>71.366479999999996</v>
      </c>
      <c r="D149">
        <v>-156.54074</v>
      </c>
      <c r="E149">
        <v>99</v>
      </c>
      <c r="F149" s="74">
        <v>96.5</v>
      </c>
      <c r="G149" s="74">
        <v>101.5</v>
      </c>
      <c r="H149" s="76">
        <v>6.6738502283488845</v>
      </c>
      <c r="I149" s="83">
        <f t="shared" si="10"/>
        <v>2.669540091339595E-2</v>
      </c>
      <c r="J149" s="12">
        <v>12.5155291383637</v>
      </c>
      <c r="K149" s="12">
        <f t="shared" si="8"/>
        <v>53.324555075275335</v>
      </c>
      <c r="L149" s="12">
        <f t="shared" si="9"/>
        <v>3.9763969206803242</v>
      </c>
    </row>
    <row r="150" spans="1:16" x14ac:dyDescent="0.25">
      <c r="A150" t="s">
        <v>3</v>
      </c>
      <c r="B150" s="1">
        <v>39969</v>
      </c>
      <c r="C150">
        <v>71.366479999999996</v>
      </c>
      <c r="D150">
        <v>-156.54074</v>
      </c>
      <c r="E150">
        <v>104</v>
      </c>
      <c r="F150" s="74">
        <v>101.5</v>
      </c>
      <c r="G150" s="74">
        <v>106.5</v>
      </c>
      <c r="H150" s="76">
        <v>7.2187378645619598</v>
      </c>
      <c r="I150" s="83">
        <f t="shared" si="10"/>
        <v>2.8874951458248255E-2</v>
      </c>
      <c r="J150" s="12">
        <v>13.589237351017609</v>
      </c>
      <c r="K150" s="12">
        <f t="shared" si="8"/>
        <v>53.120993313295806</v>
      </c>
      <c r="L150" s="12">
        <f t="shared" si="9"/>
        <v>3.9725722044153309</v>
      </c>
    </row>
    <row r="151" spans="1:16" x14ac:dyDescent="0.25">
      <c r="A151" t="s">
        <v>3</v>
      </c>
      <c r="B151" s="1">
        <v>39969</v>
      </c>
      <c r="C151">
        <v>71.366479999999996</v>
      </c>
      <c r="D151">
        <v>-156.54074</v>
      </c>
      <c r="E151">
        <v>109</v>
      </c>
      <c r="F151" s="74">
        <v>106.5</v>
      </c>
      <c r="G151" s="74">
        <v>111.5</v>
      </c>
      <c r="H151" s="76">
        <v>6.9817439537832362</v>
      </c>
      <c r="I151" s="83">
        <f t="shared" si="10"/>
        <v>2.7926975815132593E-2</v>
      </c>
      <c r="J151" s="12">
        <v>11.74205788214552</v>
      </c>
      <c r="K151" s="12">
        <f t="shared" si="8"/>
        <v>59.459287493373566</v>
      </c>
      <c r="L151" s="12">
        <f t="shared" si="9"/>
        <v>4.0852918345411018</v>
      </c>
    </row>
    <row r="152" spans="1:16" x14ac:dyDescent="0.25">
      <c r="A152" t="s">
        <v>3</v>
      </c>
      <c r="B152" s="1">
        <v>39969</v>
      </c>
      <c r="C152">
        <v>71.366479999999996</v>
      </c>
      <c r="D152">
        <v>-156.54074</v>
      </c>
      <c r="E152">
        <v>114</v>
      </c>
      <c r="F152" s="74">
        <v>111.5</v>
      </c>
      <c r="G152" s="74">
        <v>116.5</v>
      </c>
      <c r="H152" s="76">
        <v>8.8612909708778993</v>
      </c>
      <c r="I152" s="83">
        <f t="shared" si="10"/>
        <v>3.5445163883512265E-2</v>
      </c>
      <c r="J152" s="12">
        <v>10.199126669294404</v>
      </c>
      <c r="K152" s="12">
        <f t="shared" si="8"/>
        <v>86.882840641206982</v>
      </c>
      <c r="L152" s="12">
        <f t="shared" si="9"/>
        <v>4.4645605517976072</v>
      </c>
    </row>
    <row r="153" spans="1:16" x14ac:dyDescent="0.25">
      <c r="A153" t="s">
        <v>3</v>
      </c>
      <c r="B153" s="1">
        <v>39969</v>
      </c>
      <c r="C153">
        <v>71.366479999999996</v>
      </c>
      <c r="D153">
        <v>-156.54074</v>
      </c>
      <c r="E153">
        <v>119</v>
      </c>
      <c r="F153" s="74">
        <v>116.5</v>
      </c>
      <c r="G153" s="74">
        <v>121.5</v>
      </c>
      <c r="H153" s="76">
        <v>4.4207271172666678</v>
      </c>
      <c r="I153" s="83">
        <f t="shared" si="10"/>
        <v>1.7682908469066838E-2</v>
      </c>
      <c r="J153" s="12">
        <v>10.514772436064645</v>
      </c>
      <c r="K153" s="12">
        <f t="shared" si="8"/>
        <v>42.043012762729937</v>
      </c>
      <c r="L153" s="12">
        <f t="shared" si="9"/>
        <v>3.7386932076353321</v>
      </c>
    </row>
    <row r="154" spans="1:16" x14ac:dyDescent="0.25">
      <c r="A154" t="s">
        <v>3</v>
      </c>
      <c r="B154" s="1">
        <v>39969</v>
      </c>
      <c r="C154">
        <v>71.366479999999996</v>
      </c>
      <c r="D154">
        <v>-156.54074</v>
      </c>
      <c r="E154">
        <v>124</v>
      </c>
      <c r="F154" s="74">
        <v>121.5</v>
      </c>
      <c r="G154" s="74">
        <v>126.5</v>
      </c>
      <c r="H154" s="76">
        <v>5.6738939850465613</v>
      </c>
      <c r="I154" s="83">
        <f t="shared" si="10"/>
        <v>2.2695575940185897E-2</v>
      </c>
      <c r="J154" s="12">
        <v>11.619420799082732</v>
      </c>
      <c r="K154" s="12">
        <f t="shared" si="8"/>
        <v>48.831125777753691</v>
      </c>
      <c r="L154" s="12">
        <f t="shared" si="9"/>
        <v>3.8883679328508873</v>
      </c>
    </row>
    <row r="155" spans="1:16" x14ac:dyDescent="0.25">
      <c r="A155" t="s">
        <v>3</v>
      </c>
      <c r="B155" s="1">
        <v>39969</v>
      </c>
      <c r="C155">
        <v>71.366479999999996</v>
      </c>
      <c r="D155">
        <v>-156.54074</v>
      </c>
      <c r="E155">
        <v>129</v>
      </c>
      <c r="F155" s="74">
        <v>126.5</v>
      </c>
      <c r="G155" s="74">
        <v>131.5</v>
      </c>
      <c r="H155" s="76">
        <v>7.8405768429028804</v>
      </c>
      <c r="I155" s="83">
        <f t="shared" si="10"/>
        <v>3.1362307371611386E-2</v>
      </c>
      <c r="J155" s="12">
        <v>12.69550750101194</v>
      </c>
      <c r="K155" s="12">
        <f t="shared" si="8"/>
        <v>61.758672052124886</v>
      </c>
      <c r="L155" s="12">
        <f t="shared" si="9"/>
        <v>4.1232344037386719</v>
      </c>
    </row>
    <row r="156" spans="1:16" x14ac:dyDescent="0.25">
      <c r="A156" t="s">
        <v>3</v>
      </c>
      <c r="B156" s="1">
        <v>39969</v>
      </c>
      <c r="C156">
        <v>71.366479999999996</v>
      </c>
      <c r="D156">
        <v>-156.54074</v>
      </c>
      <c r="E156">
        <v>134</v>
      </c>
      <c r="F156" s="74">
        <v>131.5</v>
      </c>
      <c r="G156" s="74">
        <v>136.5</v>
      </c>
      <c r="H156" s="76">
        <v>7.2237103861327734</v>
      </c>
      <c r="I156" s="83">
        <f t="shared" si="10"/>
        <v>2.8894841544531147E-2</v>
      </c>
      <c r="J156" s="12">
        <v>12.729604732277064</v>
      </c>
      <c r="K156" s="12">
        <f t="shared" si="8"/>
        <v>56.747326708553665</v>
      </c>
      <c r="L156" s="12">
        <f t="shared" si="9"/>
        <v>4.0386085487947643</v>
      </c>
    </row>
    <row r="157" spans="1:16" s="3" customFormat="1" x14ac:dyDescent="0.25">
      <c r="A157" s="3" t="s">
        <v>3</v>
      </c>
      <c r="B157" s="4">
        <v>39969</v>
      </c>
      <c r="C157" s="3">
        <v>71.366479999999996</v>
      </c>
      <c r="D157" s="3">
        <v>-156.54074</v>
      </c>
      <c r="E157" s="3">
        <v>139</v>
      </c>
      <c r="F157" s="77">
        <v>136.5</v>
      </c>
      <c r="G157" s="77">
        <v>141.5</v>
      </c>
      <c r="H157" s="78">
        <v>4.4686740892102943</v>
      </c>
      <c r="I157" s="82">
        <f t="shared" si="10"/>
        <v>1.7874696356841469E-2</v>
      </c>
      <c r="J157" s="90">
        <v>18.681328780642303</v>
      </c>
      <c r="K157" s="15">
        <f t="shared" si="8"/>
        <v>23.920536604659297</v>
      </c>
      <c r="L157" s="15">
        <f t="shared" si="9"/>
        <v>3.1747373621359629</v>
      </c>
    </row>
    <row r="158" spans="1:16" x14ac:dyDescent="0.25">
      <c r="H158" s="12"/>
      <c r="K158" s="12"/>
      <c r="L158" s="75"/>
    </row>
    <row r="159" spans="1:16" x14ac:dyDescent="0.25">
      <c r="H159" s="12"/>
      <c r="K159" s="12"/>
      <c r="L159" s="75"/>
    </row>
    <row r="160" spans="1:16" x14ac:dyDescent="0.25">
      <c r="P160" s="12"/>
    </row>
    <row r="161" spans="8:16" x14ac:dyDescent="0.25">
      <c r="P161" s="12"/>
    </row>
    <row r="162" spans="8:16" x14ac:dyDescent="0.25">
      <c r="H162" s="12"/>
      <c r="K162" s="12"/>
      <c r="P162" s="12"/>
    </row>
    <row r="163" spans="8:16" x14ac:dyDescent="0.25">
      <c r="H163" s="12"/>
      <c r="K163" s="12"/>
      <c r="P163" s="12"/>
    </row>
    <row r="164" spans="8:16" x14ac:dyDescent="0.25">
      <c r="P164" s="12"/>
    </row>
    <row r="165" spans="8:16" x14ac:dyDescent="0.25">
      <c r="P165" s="12"/>
    </row>
    <row r="166" spans="8:16" x14ac:dyDescent="0.25">
      <c r="P166" s="12"/>
    </row>
    <row r="167" spans="8:16" x14ac:dyDescent="0.25">
      <c r="P167" s="12"/>
    </row>
    <row r="168" spans="8:16" x14ac:dyDescent="0.25">
      <c r="P168" s="12"/>
    </row>
    <row r="169" spans="8:16" x14ac:dyDescent="0.25">
      <c r="P169" s="12"/>
    </row>
    <row r="170" spans="8:16" x14ac:dyDescent="0.25">
      <c r="P170" s="12"/>
    </row>
    <row r="171" spans="8:16" x14ac:dyDescent="0.25">
      <c r="P171" s="12"/>
    </row>
    <row r="172" spans="8:16" x14ac:dyDescent="0.25">
      <c r="P172" s="12"/>
    </row>
    <row r="173" spans="8:16" x14ac:dyDescent="0.25">
      <c r="P173" s="12"/>
    </row>
    <row r="174" spans="8:16" x14ac:dyDescent="0.25">
      <c r="P174" s="12"/>
    </row>
    <row r="175" spans="8:16" x14ac:dyDescent="0.25">
      <c r="P175" s="12"/>
    </row>
    <row r="176" spans="8:16" x14ac:dyDescent="0.25">
      <c r="P176" s="12"/>
    </row>
    <row r="177" spans="16:16" x14ac:dyDescent="0.25">
      <c r="P177" s="12"/>
    </row>
    <row r="178" spans="16:16" x14ac:dyDescent="0.25">
      <c r="P178" s="12"/>
    </row>
    <row r="179" spans="16:16" x14ac:dyDescent="0.25">
      <c r="P179" s="12"/>
    </row>
    <row r="180" spans="16:16" x14ac:dyDescent="0.25">
      <c r="P180" s="12"/>
    </row>
    <row r="181" spans="16:16" x14ac:dyDescent="0.25">
      <c r="P181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A3AB-9599-4751-AC29-42F52E12766E}">
  <dimension ref="A1:Q182"/>
  <sheetViews>
    <sheetView workbookViewId="0">
      <pane ySplit="1" topLeftCell="A2" activePane="bottomLeft" state="frozen"/>
      <selection pane="bottomLeft" activeCell="E154" sqref="E154"/>
    </sheetView>
  </sheetViews>
  <sheetFormatPr baseColWidth="10" defaultRowHeight="15" x14ac:dyDescent="0.25"/>
  <cols>
    <col min="1" max="1" width="10.85546875" bestFit="1" customWidth="1"/>
    <col min="2" max="2" width="8.42578125" bestFit="1" customWidth="1"/>
    <col min="3" max="3" width="9" bestFit="1" customWidth="1"/>
    <col min="4" max="4" width="10.7109375" bestFit="1" customWidth="1"/>
    <col min="5" max="5" width="15" style="7" bestFit="1" customWidth="1"/>
    <col min="6" max="6" width="17.140625" style="7" bestFit="1" customWidth="1"/>
    <col min="7" max="7" width="17" style="7" bestFit="1" customWidth="1"/>
    <col min="8" max="8" width="16.42578125" style="5" bestFit="1" customWidth="1"/>
    <col min="9" max="9" width="12.5703125" style="5" bestFit="1" customWidth="1"/>
    <col min="10" max="10" width="17.7109375" style="5" bestFit="1" customWidth="1"/>
    <col min="11" max="11" width="23.85546875" style="5" bestFit="1" customWidth="1"/>
    <col min="12" max="12" width="22.7109375" bestFit="1" customWidth="1"/>
    <col min="13" max="13" width="20.85546875" bestFit="1" customWidth="1"/>
  </cols>
  <sheetData>
    <row r="1" spans="1:13" s="2" customFormat="1" x14ac:dyDescent="0.25">
      <c r="A1" s="2" t="s">
        <v>27</v>
      </c>
      <c r="B1" s="2" t="s">
        <v>2</v>
      </c>
      <c r="C1" s="2" t="s">
        <v>0</v>
      </c>
      <c r="D1" s="2" t="s">
        <v>1</v>
      </c>
      <c r="E1" s="2" t="s">
        <v>4</v>
      </c>
      <c r="F1" s="2" t="s">
        <v>19</v>
      </c>
      <c r="G1" s="2" t="s">
        <v>18</v>
      </c>
      <c r="H1" s="13" t="s">
        <v>9</v>
      </c>
      <c r="I1" s="14" t="s">
        <v>10</v>
      </c>
      <c r="J1" s="14" t="s">
        <v>11</v>
      </c>
      <c r="K1" s="14" t="s">
        <v>12</v>
      </c>
      <c r="L1" s="89" t="s">
        <v>20</v>
      </c>
      <c r="M1" s="89" t="s">
        <v>21</v>
      </c>
    </row>
    <row r="2" spans="1:13" x14ac:dyDescent="0.25">
      <c r="A2" t="s">
        <v>26</v>
      </c>
      <c r="B2" s="1">
        <v>41171</v>
      </c>
      <c r="C2">
        <v>-77.632999999999996</v>
      </c>
      <c r="D2">
        <v>166.38300000000001</v>
      </c>
      <c r="E2" s="7">
        <v>2.5</v>
      </c>
      <c r="F2" s="7">
        <v>0</v>
      </c>
      <c r="G2" s="7">
        <v>5</v>
      </c>
      <c r="H2" s="5">
        <v>-19.8</v>
      </c>
      <c r="I2" s="5">
        <v>13</v>
      </c>
      <c r="J2" s="5">
        <v>208.32581759999999</v>
      </c>
      <c r="K2" s="5">
        <v>3.7307821963391143</v>
      </c>
      <c r="L2" s="12">
        <f>EXP(LN(0.0000019)+(-415.2807)+(596.8104)*(100/(H2+273.15))+(379.2599)*LN((H2+273.15)/100)+(-62.0757)*((H2+273.15)/100)+J2*((-0.05916)+(0.032174)*((H2+273.15)/100)+(-0.0048198)*((H2+273.15)/100)^2))</f>
        <v>1.8531412416810387</v>
      </c>
      <c r="M2" s="12">
        <f>L2*(K2/100)</f>
        <v>6.9136663517653782E-2</v>
      </c>
    </row>
    <row r="3" spans="1:13" x14ac:dyDescent="0.25">
      <c r="A3" t="s">
        <v>26</v>
      </c>
      <c r="B3" s="1">
        <v>41171</v>
      </c>
      <c r="C3">
        <v>-77.632999999999996</v>
      </c>
      <c r="D3">
        <v>166.38300000000001</v>
      </c>
      <c r="E3" s="7">
        <v>7.5</v>
      </c>
      <c r="F3" s="7">
        <v>5</v>
      </c>
      <c r="G3" s="7">
        <v>10</v>
      </c>
      <c r="H3" s="5">
        <v>-18.7</v>
      </c>
      <c r="I3" s="5">
        <v>11.5</v>
      </c>
      <c r="J3" s="5">
        <v>201.49270340000001</v>
      </c>
      <c r="K3" s="5">
        <v>3.5006865081634602</v>
      </c>
      <c r="L3" s="12">
        <f t="shared" ref="L3:L66" si="0">EXP(LN(0.0000019)+(-415.2807)+(596.8104)*(100/(H3+273.15))+(379.2599)*LN((H3+273.15)/100)+(-62.0757)*((H3+273.15)/100)+J3*((-0.05916)+(0.032174)*((H3+273.15)/100)+(-0.0048198)*((H3+273.15)/100)^2))</f>
        <v>1.886098087164346</v>
      </c>
      <c r="M3" s="12">
        <f t="shared" ref="M3:M66" si="1">L3*(K3/100)</f>
        <v>6.602638126809135E-2</v>
      </c>
    </row>
    <row r="4" spans="1:13" x14ac:dyDescent="0.25">
      <c r="A4" t="s">
        <v>26</v>
      </c>
      <c r="B4" s="1">
        <v>41171</v>
      </c>
      <c r="C4">
        <v>-77.632999999999996</v>
      </c>
      <c r="D4">
        <v>166.38300000000001</v>
      </c>
      <c r="E4" s="7">
        <v>12.5</v>
      </c>
      <c r="F4" s="7">
        <v>10</v>
      </c>
      <c r="G4" s="7">
        <v>15</v>
      </c>
      <c r="H4" s="5">
        <v>-18.600000000000001</v>
      </c>
      <c r="I4" s="5">
        <v>11.3</v>
      </c>
      <c r="J4" s="5">
        <v>200.88319680000001</v>
      </c>
      <c r="K4" s="5">
        <v>3.4582281878142251</v>
      </c>
      <c r="L4" s="12">
        <f t="shared" si="0"/>
        <v>1.8889640367134173</v>
      </c>
      <c r="M4" s="12">
        <f t="shared" si="1"/>
        <v>6.5324686775296847E-2</v>
      </c>
    </row>
    <row r="5" spans="1:13" x14ac:dyDescent="0.25">
      <c r="A5" t="s">
        <v>26</v>
      </c>
      <c r="B5" s="1">
        <v>41171</v>
      </c>
      <c r="C5">
        <v>-77.632999999999996</v>
      </c>
      <c r="D5">
        <v>166.38300000000001</v>
      </c>
      <c r="E5" s="7">
        <v>17.5</v>
      </c>
      <c r="F5" s="7">
        <v>15</v>
      </c>
      <c r="G5" s="7">
        <v>20</v>
      </c>
      <c r="H5" s="5">
        <v>-18.2</v>
      </c>
      <c r="I5" s="5">
        <v>9.6999999999999993</v>
      </c>
      <c r="J5" s="5">
        <v>198.45895040000005</v>
      </c>
      <c r="K5" s="5">
        <v>3.0307439520131907</v>
      </c>
      <c r="L5" s="12">
        <f t="shared" si="0"/>
        <v>1.9002987140886318</v>
      </c>
      <c r="M5" s="12">
        <f t="shared" si="1"/>
        <v>5.7593188347425647E-2</v>
      </c>
    </row>
    <row r="6" spans="1:13" x14ac:dyDescent="0.25">
      <c r="A6" t="s">
        <v>26</v>
      </c>
      <c r="B6" s="1">
        <v>41171</v>
      </c>
      <c r="C6">
        <v>-77.632999999999996</v>
      </c>
      <c r="D6">
        <v>166.38300000000001</v>
      </c>
      <c r="E6" s="7">
        <v>22.5</v>
      </c>
      <c r="F6" s="7">
        <v>20</v>
      </c>
      <c r="G6" s="7">
        <v>25</v>
      </c>
      <c r="H6" s="5">
        <v>-17.5</v>
      </c>
      <c r="I6" s="5">
        <v>10.1</v>
      </c>
      <c r="J6" s="5">
        <v>194.25312499999998</v>
      </c>
      <c r="K6" s="5">
        <v>3.2829105413995521</v>
      </c>
      <c r="L6" s="12">
        <f t="shared" si="0"/>
        <v>1.9198948151836523</v>
      </c>
      <c r="M6" s="12">
        <f t="shared" si="1"/>
        <v>6.302842927144757E-2</v>
      </c>
    </row>
    <row r="7" spans="1:13" x14ac:dyDescent="0.25">
      <c r="A7" t="s">
        <v>26</v>
      </c>
      <c r="B7" s="1">
        <v>41171</v>
      </c>
      <c r="C7">
        <v>-77.632999999999996</v>
      </c>
      <c r="D7">
        <v>166.38300000000001</v>
      </c>
      <c r="E7" s="7">
        <v>27.5</v>
      </c>
      <c r="F7" s="7">
        <v>25</v>
      </c>
      <c r="G7" s="7">
        <v>30</v>
      </c>
      <c r="H7" s="5">
        <v>-16.8</v>
      </c>
      <c r="I7" s="5">
        <v>9.5</v>
      </c>
      <c r="J7" s="5">
        <v>190.06248960000005</v>
      </c>
      <c r="K7" s="5">
        <v>3.2113621559016083</v>
      </c>
      <c r="L7" s="12">
        <f t="shared" si="0"/>
        <v>1.9396832575394924</v>
      </c>
      <c r="M7" s="12">
        <f t="shared" si="1"/>
        <v>6.2290254076982791E-2</v>
      </c>
    </row>
    <row r="8" spans="1:13" x14ac:dyDescent="0.25">
      <c r="A8" t="s">
        <v>26</v>
      </c>
      <c r="B8" s="1">
        <v>41171</v>
      </c>
      <c r="C8">
        <v>-77.632999999999996</v>
      </c>
      <c r="D8">
        <v>166.38300000000001</v>
      </c>
      <c r="E8" s="7">
        <v>32.5</v>
      </c>
      <c r="F8" s="7">
        <v>30</v>
      </c>
      <c r="G8" s="7">
        <v>35</v>
      </c>
      <c r="H8" s="5">
        <v>-16.399999999999999</v>
      </c>
      <c r="I8" s="5">
        <v>8.5</v>
      </c>
      <c r="J8" s="5">
        <v>187.66056319999998</v>
      </c>
      <c r="K8" s="5">
        <v>2.9375430993027041</v>
      </c>
      <c r="L8" s="12">
        <f t="shared" si="0"/>
        <v>1.951303410128048</v>
      </c>
      <c r="M8" s="12">
        <f t="shared" si="1"/>
        <v>5.7320378670674813E-2</v>
      </c>
    </row>
    <row r="9" spans="1:13" x14ac:dyDescent="0.25">
      <c r="A9" t="s">
        <v>26</v>
      </c>
      <c r="B9" s="1">
        <v>41171</v>
      </c>
      <c r="C9">
        <v>-77.632999999999996</v>
      </c>
      <c r="D9">
        <v>166.38300000000001</v>
      </c>
      <c r="E9" s="7">
        <v>37.5</v>
      </c>
      <c r="F9" s="7">
        <v>35</v>
      </c>
      <c r="G9" s="7">
        <v>40</v>
      </c>
      <c r="H9" s="5">
        <v>-16.2</v>
      </c>
      <c r="I9" s="5">
        <v>7.6</v>
      </c>
      <c r="J9" s="5">
        <v>186.45483839999997</v>
      </c>
      <c r="K9" s="5">
        <v>2.6549377666787133</v>
      </c>
      <c r="L9" s="12">
        <f t="shared" si="0"/>
        <v>1.9572437803539944</v>
      </c>
      <c r="M9" s="12">
        <f t="shared" si="1"/>
        <v>5.1963604310588357E-2</v>
      </c>
    </row>
    <row r="10" spans="1:13" x14ac:dyDescent="0.25">
      <c r="A10" t="s">
        <v>26</v>
      </c>
      <c r="B10" s="1">
        <v>41171</v>
      </c>
      <c r="C10">
        <v>-77.632999999999996</v>
      </c>
      <c r="D10">
        <v>166.38300000000001</v>
      </c>
      <c r="E10" s="7">
        <v>42.5</v>
      </c>
      <c r="F10" s="7">
        <v>40</v>
      </c>
      <c r="G10" s="7">
        <v>45</v>
      </c>
      <c r="H10" s="5">
        <v>-15.3</v>
      </c>
      <c r="I10" s="5">
        <v>7.1</v>
      </c>
      <c r="J10" s="5">
        <v>180.96336059999999</v>
      </c>
      <c r="K10" s="5">
        <v>2.6146403148534807</v>
      </c>
      <c r="L10" s="12">
        <f t="shared" si="0"/>
        <v>1.9854860496442803</v>
      </c>
      <c r="M10" s="12">
        <f t="shared" si="1"/>
        <v>5.1913318699791149E-2</v>
      </c>
    </row>
    <row r="11" spans="1:13" x14ac:dyDescent="0.25">
      <c r="A11" t="s">
        <v>26</v>
      </c>
      <c r="B11" s="1">
        <v>41171</v>
      </c>
      <c r="C11">
        <v>-77.632999999999996</v>
      </c>
      <c r="D11">
        <v>166.38300000000001</v>
      </c>
      <c r="E11" s="7">
        <v>47.5</v>
      </c>
      <c r="F11" s="7">
        <v>45</v>
      </c>
      <c r="G11" s="7">
        <v>50</v>
      </c>
      <c r="H11" s="5">
        <v>-14.7</v>
      </c>
      <c r="I11" s="5">
        <v>6.5</v>
      </c>
      <c r="J11" s="5">
        <v>177.2153994</v>
      </c>
      <c r="K11" s="5">
        <v>2.4812421029988827</v>
      </c>
      <c r="L11" s="12">
        <f t="shared" si="0"/>
        <v>2.0061444612072945</v>
      </c>
      <c r="M11" s="12">
        <f t="shared" si="1"/>
        <v>4.9777301018455483E-2</v>
      </c>
    </row>
    <row r="12" spans="1:13" x14ac:dyDescent="0.25">
      <c r="A12" t="s">
        <v>26</v>
      </c>
      <c r="B12" s="1">
        <v>41171</v>
      </c>
      <c r="C12">
        <v>-77.632999999999996</v>
      </c>
      <c r="D12">
        <v>166.38300000000001</v>
      </c>
      <c r="E12" s="7">
        <v>52.5</v>
      </c>
      <c r="F12" s="7">
        <v>50</v>
      </c>
      <c r="G12" s="7">
        <v>55</v>
      </c>
      <c r="H12" s="5">
        <v>-14.2</v>
      </c>
      <c r="I12" s="5">
        <v>6.8</v>
      </c>
      <c r="J12" s="5">
        <v>174.01936640000002</v>
      </c>
      <c r="K12" s="5">
        <v>2.6787788495847238</v>
      </c>
      <c r="L12" s="12">
        <f t="shared" si="0"/>
        <v>2.0248144269039718</v>
      </c>
      <c r="M12" s="12">
        <f t="shared" si="1"/>
        <v>5.4240300611243734E-2</v>
      </c>
    </row>
    <row r="13" spans="1:13" x14ac:dyDescent="0.25">
      <c r="A13" t="s">
        <v>26</v>
      </c>
      <c r="B13" s="1">
        <v>41171</v>
      </c>
      <c r="C13">
        <v>-77.632999999999996</v>
      </c>
      <c r="D13">
        <v>166.38300000000001</v>
      </c>
      <c r="E13" s="7">
        <v>57.5</v>
      </c>
      <c r="F13" s="7">
        <v>55</v>
      </c>
      <c r="G13" s="7">
        <v>60</v>
      </c>
      <c r="H13" s="5">
        <v>-13.5</v>
      </c>
      <c r="I13" s="5">
        <v>6.2</v>
      </c>
      <c r="J13" s="5">
        <v>169.406925</v>
      </c>
      <c r="K13" s="5">
        <v>2.5532260304245251</v>
      </c>
      <c r="L13" s="12">
        <f t="shared" si="0"/>
        <v>2.053652589853213</v>
      </c>
      <c r="M13" s="12">
        <f t="shared" si="1"/>
        <v>5.2434392498619642E-2</v>
      </c>
    </row>
    <row r="14" spans="1:13" x14ac:dyDescent="0.25">
      <c r="A14" t="s">
        <v>26</v>
      </c>
      <c r="B14" s="1">
        <v>41171</v>
      </c>
      <c r="C14">
        <v>-77.632999999999996</v>
      </c>
      <c r="D14">
        <v>166.38300000000001</v>
      </c>
      <c r="E14" s="7">
        <v>62.5</v>
      </c>
      <c r="F14" s="7">
        <v>60</v>
      </c>
      <c r="G14" s="7">
        <v>65</v>
      </c>
      <c r="H14" s="5">
        <v>-13.1</v>
      </c>
      <c r="I14" s="5">
        <v>6.9</v>
      </c>
      <c r="J14" s="5">
        <v>166.68642979999998</v>
      </c>
      <c r="K14" s="5">
        <v>2.9199464031686118</v>
      </c>
      <c r="L14" s="12">
        <f t="shared" si="0"/>
        <v>2.0717769043489329</v>
      </c>
      <c r="M14" s="12">
        <f t="shared" si="1"/>
        <v>6.0494775200214672E-2</v>
      </c>
    </row>
    <row r="15" spans="1:13" x14ac:dyDescent="0.25">
      <c r="A15" t="s">
        <v>26</v>
      </c>
      <c r="B15" s="1">
        <v>41171</v>
      </c>
      <c r="C15">
        <v>-77.632999999999996</v>
      </c>
      <c r="D15">
        <v>166.38300000000001</v>
      </c>
      <c r="E15" s="7">
        <v>67.5</v>
      </c>
      <c r="F15" s="7">
        <v>65</v>
      </c>
      <c r="G15" s="7">
        <v>70</v>
      </c>
      <c r="H15" s="5">
        <v>-12.6</v>
      </c>
      <c r="I15" s="5">
        <v>6.7</v>
      </c>
      <c r="J15" s="5">
        <v>163.18625280000001</v>
      </c>
      <c r="K15" s="5">
        <v>2.932943316887838</v>
      </c>
      <c r="L15" s="12">
        <f t="shared" si="0"/>
        <v>2.096361105626793</v>
      </c>
      <c r="M15" s="12">
        <f t="shared" si="1"/>
        <v>6.1485082945317023E-2</v>
      </c>
    </row>
    <row r="16" spans="1:13" x14ac:dyDescent="0.25">
      <c r="A16" t="s">
        <v>26</v>
      </c>
      <c r="B16" s="1">
        <v>41171</v>
      </c>
      <c r="C16">
        <v>-77.632999999999996</v>
      </c>
      <c r="D16">
        <v>166.38300000000001</v>
      </c>
      <c r="E16" s="7">
        <v>72.5</v>
      </c>
      <c r="F16" s="7">
        <v>70</v>
      </c>
      <c r="G16" s="7">
        <v>75</v>
      </c>
      <c r="H16" s="5">
        <v>-11.9</v>
      </c>
      <c r="I16" s="5">
        <v>7</v>
      </c>
      <c r="J16" s="5">
        <v>158.0762402</v>
      </c>
      <c r="K16" s="5">
        <v>3.2213805414653414</v>
      </c>
      <c r="L16" s="12">
        <f t="shared" si="0"/>
        <v>2.1348635624971468</v>
      </c>
      <c r="M16" s="12">
        <f t="shared" si="1"/>
        <v>6.8772079389116864E-2</v>
      </c>
    </row>
    <row r="17" spans="1:13" x14ac:dyDescent="0.25">
      <c r="A17" t="s">
        <v>26</v>
      </c>
      <c r="B17" s="1">
        <v>41171</v>
      </c>
      <c r="C17">
        <v>-77.632999999999996</v>
      </c>
      <c r="D17">
        <v>166.38300000000001</v>
      </c>
      <c r="E17" s="7">
        <v>77.5</v>
      </c>
      <c r="F17" s="7">
        <v>75</v>
      </c>
      <c r="G17" s="7">
        <v>80</v>
      </c>
      <c r="H17" s="5">
        <v>-11.5</v>
      </c>
      <c r="I17" s="5">
        <v>7.6</v>
      </c>
      <c r="J17" s="5">
        <v>155.03382500000004</v>
      </c>
      <c r="K17" s="5">
        <v>3.6048693208815932</v>
      </c>
      <c r="L17" s="12">
        <f t="shared" si="0"/>
        <v>2.1592718156904316</v>
      </c>
      <c r="M17" s="12">
        <f t="shared" si="1"/>
        <v>7.7838927238267297E-2</v>
      </c>
    </row>
    <row r="18" spans="1:13" x14ac:dyDescent="0.25">
      <c r="A18" t="s">
        <v>26</v>
      </c>
      <c r="B18" s="1">
        <v>41171</v>
      </c>
      <c r="C18">
        <v>-77.632999999999996</v>
      </c>
      <c r="D18">
        <v>166.38300000000001</v>
      </c>
      <c r="E18" s="7">
        <v>82.5</v>
      </c>
      <c r="F18" s="7">
        <v>80</v>
      </c>
      <c r="G18" s="7">
        <v>85</v>
      </c>
      <c r="H18" s="5">
        <v>-12.4</v>
      </c>
      <c r="I18" s="5">
        <v>6.6</v>
      </c>
      <c r="J18" s="5">
        <v>161.75246719999998</v>
      </c>
      <c r="K18" s="5">
        <v>2.9294178477622652</v>
      </c>
      <c r="L18" s="12">
        <f t="shared" si="0"/>
        <v>2.1068496305078006</v>
      </c>
      <c r="M18" s="12">
        <f t="shared" si="1"/>
        <v>6.1718429101608852E-2</v>
      </c>
    </row>
    <row r="19" spans="1:13" x14ac:dyDescent="0.25">
      <c r="A19" t="s">
        <v>26</v>
      </c>
      <c r="B19" s="1">
        <v>41171</v>
      </c>
      <c r="C19">
        <v>-77.632999999999996</v>
      </c>
      <c r="D19">
        <v>166.38300000000001</v>
      </c>
      <c r="E19" s="7">
        <v>87.5</v>
      </c>
      <c r="F19" s="7">
        <v>85</v>
      </c>
      <c r="G19" s="7">
        <v>90</v>
      </c>
      <c r="H19" s="5">
        <v>-11.5</v>
      </c>
      <c r="I19" s="5">
        <v>8.1999999999999993</v>
      </c>
      <c r="J19" s="5">
        <v>155.03382500000004</v>
      </c>
      <c r="K19" s="5">
        <v>3.8920636275902254</v>
      </c>
      <c r="L19" s="12">
        <f t="shared" si="0"/>
        <v>2.1592718156904316</v>
      </c>
      <c r="M19" s="12">
        <f t="shared" si="1"/>
        <v>8.4040232959294331E-2</v>
      </c>
    </row>
    <row r="20" spans="1:13" x14ac:dyDescent="0.25">
      <c r="A20" t="s">
        <v>26</v>
      </c>
      <c r="B20" s="1">
        <v>41171</v>
      </c>
      <c r="C20">
        <v>-77.632999999999996</v>
      </c>
      <c r="D20">
        <v>166.38300000000001</v>
      </c>
      <c r="E20" s="7">
        <v>92.5</v>
      </c>
      <c r="F20" s="7">
        <v>90</v>
      </c>
      <c r="G20" s="7">
        <v>95</v>
      </c>
      <c r="H20" s="5">
        <v>-10.8</v>
      </c>
      <c r="I20" s="5">
        <v>5.6</v>
      </c>
      <c r="J20" s="5">
        <v>149.47071360000001</v>
      </c>
      <c r="K20" s="5">
        <v>2.7976430743962579</v>
      </c>
      <c r="L20" s="12">
        <f t="shared" si="0"/>
        <v>2.2067618536870262</v>
      </c>
      <c r="M20" s="12">
        <f t="shared" si="1"/>
        <v>6.1737320168093572E-2</v>
      </c>
    </row>
    <row r="21" spans="1:13" x14ac:dyDescent="0.25">
      <c r="A21" t="s">
        <v>26</v>
      </c>
      <c r="B21" s="1">
        <v>41171</v>
      </c>
      <c r="C21">
        <v>-77.632999999999996</v>
      </c>
      <c r="D21">
        <v>166.38300000000001</v>
      </c>
      <c r="E21" s="7">
        <v>97.5</v>
      </c>
      <c r="F21" s="7">
        <v>95</v>
      </c>
      <c r="G21" s="7">
        <v>100</v>
      </c>
      <c r="H21" s="5">
        <v>-10</v>
      </c>
      <c r="I21" s="5">
        <v>4.5</v>
      </c>
      <c r="J21" s="5">
        <v>142.70000000000002</v>
      </c>
      <c r="K21" s="5">
        <v>2.398818924576593</v>
      </c>
      <c r="L21" s="12">
        <f t="shared" si="0"/>
        <v>2.2694908029602749</v>
      </c>
      <c r="M21" s="12">
        <f t="shared" si="1"/>
        <v>5.4440974872936351E-2</v>
      </c>
    </row>
    <row r="22" spans="1:13" x14ac:dyDescent="0.25">
      <c r="A22" t="s">
        <v>26</v>
      </c>
      <c r="B22" s="1">
        <v>41171</v>
      </c>
      <c r="C22">
        <v>-77.632999999999996</v>
      </c>
      <c r="D22">
        <v>166.38300000000001</v>
      </c>
      <c r="E22" s="7">
        <v>102.5</v>
      </c>
      <c r="F22" s="7">
        <v>100</v>
      </c>
      <c r="G22" s="7">
        <v>105</v>
      </c>
      <c r="H22" s="5">
        <v>-9.1</v>
      </c>
      <c r="I22" s="5">
        <v>4.8</v>
      </c>
      <c r="J22" s="5">
        <v>134.49117380000001</v>
      </c>
      <c r="K22" s="5">
        <v>2.7762187421446729</v>
      </c>
      <c r="L22" s="12">
        <f t="shared" si="0"/>
        <v>2.3526539332856249</v>
      </c>
      <c r="M22" s="12">
        <f t="shared" si="1"/>
        <v>6.5314819433679353E-2</v>
      </c>
    </row>
    <row r="23" spans="1:13" x14ac:dyDescent="0.25">
      <c r="A23" t="s">
        <v>26</v>
      </c>
      <c r="B23" s="1">
        <v>41171</v>
      </c>
      <c r="C23">
        <v>-77.632999999999996</v>
      </c>
      <c r="D23">
        <v>166.38300000000001</v>
      </c>
      <c r="E23" s="7">
        <v>107.5</v>
      </c>
      <c r="F23" s="7">
        <v>105</v>
      </c>
      <c r="G23" s="7">
        <v>110</v>
      </c>
      <c r="H23" s="5">
        <v>-8.6</v>
      </c>
      <c r="I23" s="5">
        <v>4.8</v>
      </c>
      <c r="J23" s="5">
        <v>129.6325568</v>
      </c>
      <c r="K23" s="5">
        <v>2.9152962463590057</v>
      </c>
      <c r="L23" s="12">
        <f t="shared" si="0"/>
        <v>2.4054747646198167</v>
      </c>
      <c r="M23" s="12">
        <f t="shared" si="1"/>
        <v>7.0126715520074642E-2</v>
      </c>
    </row>
    <row r="24" spans="1:13" x14ac:dyDescent="0.25">
      <c r="A24" t="s">
        <v>26</v>
      </c>
      <c r="B24" s="1">
        <v>41171</v>
      </c>
      <c r="C24">
        <v>-77.632999999999996</v>
      </c>
      <c r="D24">
        <v>166.38300000000001</v>
      </c>
      <c r="E24" s="7">
        <v>112.5</v>
      </c>
      <c r="F24" s="7">
        <v>110</v>
      </c>
      <c r="G24" s="7">
        <v>115</v>
      </c>
      <c r="H24" s="5">
        <v>-8.1</v>
      </c>
      <c r="J24" s="5">
        <v>124.5</v>
      </c>
      <c r="L24" s="12">
        <f>EXP(LN(0.0000019)+(-415.2807)+(596.8104)*(100/(H24+273.15))+(379.2599)*LN((H24+273.15)/100)+(-62.0757)*((H24+273.15)/100)+J24*((-0.05916)+(0.032174)*((H24+273.15)/100)+(-0.0048198)*((H24+273.15)/100)^2))</f>
        <v>2.4644609141446887</v>
      </c>
      <c r="M24" s="12"/>
    </row>
    <row r="25" spans="1:13" x14ac:dyDescent="0.25">
      <c r="A25" t="s">
        <v>26</v>
      </c>
      <c r="B25" s="1">
        <v>41171</v>
      </c>
      <c r="C25">
        <v>-77.632999999999996</v>
      </c>
      <c r="D25">
        <v>166.38300000000001</v>
      </c>
      <c r="E25" s="7">
        <v>117.5</v>
      </c>
      <c r="F25" s="7">
        <v>115</v>
      </c>
      <c r="G25" s="7">
        <v>120</v>
      </c>
      <c r="H25" s="5">
        <v>-7</v>
      </c>
      <c r="I25" s="5">
        <v>5.0999999999999996</v>
      </c>
      <c r="J25" s="5">
        <v>112.4744</v>
      </c>
      <c r="K25" s="5">
        <v>3.7110925901097449</v>
      </c>
      <c r="L25" s="12">
        <f t="shared" si="0"/>
        <v>2.6129695087035625</v>
      </c>
      <c r="M25" s="12">
        <f t="shared" si="1"/>
        <v>9.696971781932491E-2</v>
      </c>
    </row>
    <row r="26" spans="1:13" x14ac:dyDescent="0.25">
      <c r="A26" t="s">
        <v>26</v>
      </c>
      <c r="B26" s="1">
        <v>41171</v>
      </c>
      <c r="C26">
        <v>-77.632999999999996</v>
      </c>
      <c r="D26">
        <v>166.38300000000001</v>
      </c>
      <c r="E26" s="7">
        <v>122.5</v>
      </c>
      <c r="F26" s="7">
        <v>120</v>
      </c>
      <c r="G26" s="7">
        <v>125</v>
      </c>
      <c r="H26" s="5">
        <v>-5.7</v>
      </c>
      <c r="I26" s="5">
        <v>5</v>
      </c>
      <c r="J26" s="5">
        <v>96.498125399999992</v>
      </c>
      <c r="K26" s="5">
        <v>4.3757347535672722</v>
      </c>
      <c r="L26" s="12">
        <f t="shared" si="0"/>
        <v>2.8353250044730727</v>
      </c>
      <c r="M26" s="12">
        <f t="shared" si="1"/>
        <v>0.12406630159731107</v>
      </c>
    </row>
    <row r="27" spans="1:13" x14ac:dyDescent="0.25">
      <c r="A27" t="s">
        <v>26</v>
      </c>
      <c r="B27" s="1">
        <v>41171</v>
      </c>
      <c r="C27">
        <v>-77.632999999999996</v>
      </c>
      <c r="D27">
        <v>166.38300000000001</v>
      </c>
      <c r="E27" s="7">
        <v>127.5</v>
      </c>
      <c r="F27" s="7">
        <v>125</v>
      </c>
      <c r="G27" s="7">
        <v>130</v>
      </c>
      <c r="H27" s="5">
        <v>-4.7</v>
      </c>
      <c r="I27" s="5">
        <v>4.8</v>
      </c>
      <c r="J27" s="5">
        <v>82.807339400000004</v>
      </c>
      <c r="K27" s="5">
        <v>5.0197186264262568</v>
      </c>
      <c r="L27" s="12">
        <f t="shared" si="0"/>
        <v>3.0486066172696695</v>
      </c>
      <c r="M27" s="12">
        <f t="shared" si="1"/>
        <v>0.15303147421354904</v>
      </c>
    </row>
    <row r="28" spans="1:13" x14ac:dyDescent="0.25">
      <c r="A28" t="s">
        <v>26</v>
      </c>
      <c r="B28" s="1">
        <v>41171</v>
      </c>
      <c r="C28">
        <v>-77.632999999999996</v>
      </c>
      <c r="D28">
        <v>166.38300000000001</v>
      </c>
      <c r="E28" s="7">
        <v>132.5</v>
      </c>
      <c r="F28" s="7">
        <v>130</v>
      </c>
      <c r="G28" s="7">
        <v>135</v>
      </c>
      <c r="H28" s="5">
        <v>-4.4000000000000004</v>
      </c>
      <c r="I28" s="5">
        <v>4.8</v>
      </c>
      <c r="J28" s="5">
        <v>78.444435200000001</v>
      </c>
      <c r="K28" s="5">
        <v>5.3418462186722149</v>
      </c>
      <c r="L28" s="12">
        <f t="shared" si="0"/>
        <v>3.1211025581999357</v>
      </c>
      <c r="M28" s="12">
        <f t="shared" si="1"/>
        <v>0.16672449898608505</v>
      </c>
    </row>
    <row r="29" spans="1:13" x14ac:dyDescent="0.25">
      <c r="A29" t="s">
        <v>26</v>
      </c>
      <c r="B29" s="1">
        <v>41171</v>
      </c>
      <c r="C29">
        <v>-77.632999999999996</v>
      </c>
      <c r="D29">
        <v>166.38300000000001</v>
      </c>
      <c r="E29" s="7">
        <v>137.5</v>
      </c>
      <c r="F29" s="7">
        <v>135</v>
      </c>
      <c r="G29" s="7">
        <v>140</v>
      </c>
      <c r="H29" s="5">
        <v>-3.7</v>
      </c>
      <c r="I29" s="5">
        <v>4.7</v>
      </c>
      <c r="J29" s="5">
        <v>67.780513400000018</v>
      </c>
      <c r="K29" s="5">
        <v>6.1762625327755414</v>
      </c>
      <c r="L29" s="12">
        <f t="shared" si="0"/>
        <v>3.3078007127495819</v>
      </c>
      <c r="M29" s="12">
        <f t="shared" si="1"/>
        <v>0.20429845608043473</v>
      </c>
    </row>
    <row r="30" spans="1:13" x14ac:dyDescent="0.25">
      <c r="A30" t="s">
        <v>26</v>
      </c>
      <c r="B30" s="1">
        <v>41171</v>
      </c>
      <c r="C30">
        <v>-77.632999999999996</v>
      </c>
      <c r="D30">
        <v>166.38300000000001</v>
      </c>
      <c r="E30" s="7">
        <v>142.5</v>
      </c>
      <c r="F30" s="7">
        <v>140</v>
      </c>
      <c r="G30" s="7">
        <v>145</v>
      </c>
      <c r="H30" s="5">
        <v>-2.9</v>
      </c>
      <c r="I30" s="5">
        <v>4.7</v>
      </c>
      <c r="J30" s="5">
        <v>54.725334199999992</v>
      </c>
      <c r="K30" s="5">
        <v>7.8637413102562697</v>
      </c>
      <c r="L30" s="12">
        <f t="shared" si="0"/>
        <v>3.5553957318801546</v>
      </c>
      <c r="M30" s="12">
        <f t="shared" si="1"/>
        <v>0.27958712291094795</v>
      </c>
    </row>
    <row r="31" spans="1:13" x14ac:dyDescent="0.25">
      <c r="A31" t="s">
        <v>26</v>
      </c>
      <c r="B31" s="1">
        <v>41171</v>
      </c>
      <c r="C31">
        <v>-77.632999999999996</v>
      </c>
      <c r="D31">
        <v>166.38300000000001</v>
      </c>
      <c r="E31" s="7">
        <v>147.5</v>
      </c>
      <c r="F31" s="7">
        <v>145</v>
      </c>
      <c r="G31" s="7">
        <v>150</v>
      </c>
      <c r="H31" s="5">
        <v>-2.4</v>
      </c>
      <c r="I31" s="5">
        <v>5.5</v>
      </c>
      <c r="J31" s="5">
        <v>46.072627199999999</v>
      </c>
      <c r="K31" s="5">
        <v>11.197939423908538</v>
      </c>
      <c r="L31" s="12">
        <f t="shared" si="0"/>
        <v>3.7315790196558694</v>
      </c>
      <c r="M31" s="12">
        <f t="shared" si="1"/>
        <v>0.41785995817634436</v>
      </c>
    </row>
    <row r="32" spans="1:13" s="3" customFormat="1" x14ac:dyDescent="0.25">
      <c r="A32" s="3" t="s">
        <v>26</v>
      </c>
      <c r="B32" s="4">
        <v>41171</v>
      </c>
      <c r="C32" s="3">
        <v>-77.632999999999996</v>
      </c>
      <c r="D32" s="3">
        <v>166.38300000000001</v>
      </c>
      <c r="E32" s="9">
        <v>152.5</v>
      </c>
      <c r="F32" s="9">
        <v>150</v>
      </c>
      <c r="G32" s="9">
        <v>155</v>
      </c>
      <c r="H32" s="6">
        <v>-2.2000000000000002</v>
      </c>
      <c r="I32" s="6">
        <v>9.1999999999999993</v>
      </c>
      <c r="J32" s="6">
        <v>42.501574400000003</v>
      </c>
      <c r="K32" s="6">
        <v>20.74061530831208</v>
      </c>
      <c r="L32" s="15">
        <f t="shared" si="0"/>
        <v>3.8072084073928214</v>
      </c>
      <c r="M32" s="15">
        <f t="shared" si="1"/>
        <v>0.78963844976306008</v>
      </c>
    </row>
    <row r="33" spans="1:13" x14ac:dyDescent="0.25">
      <c r="A33" t="s">
        <v>26</v>
      </c>
      <c r="B33" s="1">
        <v>41220</v>
      </c>
      <c r="C33">
        <v>-77.632999999999996</v>
      </c>
      <c r="D33">
        <v>166.38300000000001</v>
      </c>
      <c r="E33" s="7">
        <v>2.5</v>
      </c>
      <c r="F33" s="7">
        <v>0</v>
      </c>
      <c r="G33" s="7">
        <v>5</v>
      </c>
      <c r="H33" s="5">
        <v>-10.199999999999999</v>
      </c>
      <c r="I33" s="5">
        <v>10.7</v>
      </c>
      <c r="J33" s="5">
        <v>144.43674240000001</v>
      </c>
      <c r="K33" s="5">
        <v>5.6484823494222134</v>
      </c>
      <c r="L33" s="12">
        <f t="shared" si="0"/>
        <v>2.2528894441111995</v>
      </c>
      <c r="M33" s="12">
        <f t="shared" si="1"/>
        <v>0.12725406260261732</v>
      </c>
    </row>
    <row r="34" spans="1:13" x14ac:dyDescent="0.25">
      <c r="A34" t="s">
        <v>26</v>
      </c>
      <c r="B34" s="1">
        <v>41220</v>
      </c>
      <c r="C34">
        <v>-77.632999999999996</v>
      </c>
      <c r="D34">
        <v>166.38300000000001</v>
      </c>
      <c r="E34" s="7">
        <v>7.5</v>
      </c>
      <c r="F34" s="7">
        <v>5</v>
      </c>
      <c r="G34" s="7">
        <v>10</v>
      </c>
      <c r="H34" s="5">
        <v>-10.1</v>
      </c>
      <c r="I34" s="5">
        <v>10.6</v>
      </c>
      <c r="J34" s="5">
        <v>143.57216780000002</v>
      </c>
      <c r="K34" s="5">
        <v>5.6427793998540814</v>
      </c>
      <c r="L34" s="12">
        <f t="shared" si="0"/>
        <v>2.2611100433440576</v>
      </c>
      <c r="M34" s="12">
        <f t="shared" si="1"/>
        <v>0.12758945173385017</v>
      </c>
    </row>
    <row r="35" spans="1:13" x14ac:dyDescent="0.25">
      <c r="A35" t="s">
        <v>26</v>
      </c>
      <c r="B35" s="1">
        <v>41220</v>
      </c>
      <c r="C35">
        <v>-77.632999999999996</v>
      </c>
      <c r="D35">
        <v>166.38300000000001</v>
      </c>
      <c r="E35" s="7">
        <v>12.5</v>
      </c>
      <c r="F35" s="7">
        <v>10</v>
      </c>
      <c r="G35" s="7">
        <v>15</v>
      </c>
      <c r="H35" s="5">
        <v>-10.199999999999999</v>
      </c>
      <c r="I35" s="5">
        <v>10.3</v>
      </c>
      <c r="J35" s="5">
        <v>144.43674240000001</v>
      </c>
      <c r="K35" s="5">
        <v>5.4347679483860665</v>
      </c>
      <c r="L35" s="12">
        <f t="shared" si="0"/>
        <v>2.2528894441111995</v>
      </c>
      <c r="M35" s="12">
        <f t="shared" si="1"/>
        <v>0.12243931342112849</v>
      </c>
    </row>
    <row r="36" spans="1:13" x14ac:dyDescent="0.25">
      <c r="A36" t="s">
        <v>26</v>
      </c>
      <c r="B36" s="1">
        <v>41220</v>
      </c>
      <c r="C36">
        <v>-77.632999999999996</v>
      </c>
      <c r="D36">
        <v>166.38300000000001</v>
      </c>
      <c r="E36" s="7">
        <v>17.5</v>
      </c>
      <c r="F36" s="7">
        <v>15</v>
      </c>
      <c r="G36" s="7">
        <v>20</v>
      </c>
      <c r="H36" s="5">
        <v>-9.8000000000000007</v>
      </c>
      <c r="I36" s="5">
        <v>9.6</v>
      </c>
      <c r="J36" s="5">
        <v>140.93245760000002</v>
      </c>
      <c r="K36" s="5">
        <v>5.2388740138770222</v>
      </c>
      <c r="L36" s="12">
        <f t="shared" si="0"/>
        <v>2.2867452492154667</v>
      </c>
      <c r="M36" s="12">
        <f t="shared" si="1"/>
        <v>0.11979970262471644</v>
      </c>
    </row>
    <row r="37" spans="1:13" x14ac:dyDescent="0.25">
      <c r="A37" t="s">
        <v>26</v>
      </c>
      <c r="B37" s="1">
        <v>41220</v>
      </c>
      <c r="C37">
        <v>-77.632999999999996</v>
      </c>
      <c r="D37">
        <v>166.38300000000001</v>
      </c>
      <c r="E37" s="7">
        <v>22.5</v>
      </c>
      <c r="F37" s="7">
        <v>20</v>
      </c>
      <c r="G37" s="7">
        <v>25</v>
      </c>
      <c r="H37" s="5">
        <v>-9.4</v>
      </c>
      <c r="I37" s="5">
        <v>10.1</v>
      </c>
      <c r="J37" s="5">
        <v>137.30155520000002</v>
      </c>
      <c r="K37" s="5">
        <v>5.7171175110534049</v>
      </c>
      <c r="L37" s="12">
        <f t="shared" si="0"/>
        <v>2.3233159584401784</v>
      </c>
      <c r="M37" s="12">
        <f t="shared" si="1"/>
        <v>0.1328267034970817</v>
      </c>
    </row>
    <row r="38" spans="1:13" x14ac:dyDescent="0.25">
      <c r="A38" t="s">
        <v>26</v>
      </c>
      <c r="B38" s="1">
        <v>41220</v>
      </c>
      <c r="C38">
        <v>-77.632999999999996</v>
      </c>
      <c r="D38">
        <v>166.38300000000001</v>
      </c>
      <c r="E38" s="7">
        <v>27.5</v>
      </c>
      <c r="F38" s="7">
        <v>25</v>
      </c>
      <c r="G38" s="7">
        <v>30</v>
      </c>
      <c r="H38" s="5">
        <v>-9.3000000000000007</v>
      </c>
      <c r="I38" s="5">
        <v>8</v>
      </c>
      <c r="J38" s="5">
        <v>136.37324460000002</v>
      </c>
      <c r="K38" s="5">
        <v>4.5587791252079013</v>
      </c>
      <c r="L38" s="12">
        <f t="shared" si="0"/>
        <v>2.3329076095597983</v>
      </c>
      <c r="M38" s="12">
        <f t="shared" si="1"/>
        <v>0.10635210511499874</v>
      </c>
    </row>
    <row r="39" spans="1:13" x14ac:dyDescent="0.25">
      <c r="A39" t="s">
        <v>26</v>
      </c>
      <c r="B39" s="1">
        <v>41220</v>
      </c>
      <c r="C39">
        <v>-77.632999999999996</v>
      </c>
      <c r="D39">
        <v>166.38300000000001</v>
      </c>
      <c r="E39" s="7">
        <v>32.5</v>
      </c>
      <c r="F39" s="7">
        <v>30</v>
      </c>
      <c r="G39" s="7">
        <v>35</v>
      </c>
      <c r="H39" s="5">
        <v>-8.9</v>
      </c>
      <c r="I39" s="5">
        <v>7.7</v>
      </c>
      <c r="J39" s="5">
        <v>132.57445820000001</v>
      </c>
      <c r="K39" s="5">
        <v>4.5561972156273463</v>
      </c>
      <c r="L39" s="12">
        <f>EXP(LN(0.0000019)+(-415.2807)+(596.8104)*(100/(H39+273.15))+(379.2599)*LN((H39+273.15)/100)+(-62.0757)*((H39+273.15)/100)+J39*((-0.05916)+(0.032174)*((H39+273.15)/100)+(-0.0048198)*((H39+273.15)/100)^2))</f>
        <v>2.3731750024488609</v>
      </c>
      <c r="M39" s="12">
        <f t="shared" si="1"/>
        <v>0.10812653338353921</v>
      </c>
    </row>
    <row r="40" spans="1:13" x14ac:dyDescent="0.25">
      <c r="A40" t="s">
        <v>26</v>
      </c>
      <c r="B40" s="1">
        <v>41220</v>
      </c>
      <c r="C40">
        <v>-77.632999999999996</v>
      </c>
      <c r="D40">
        <v>166.38300000000001</v>
      </c>
      <c r="E40" s="7">
        <v>37.5</v>
      </c>
      <c r="F40" s="7">
        <v>35</v>
      </c>
      <c r="G40" s="7">
        <v>40</v>
      </c>
      <c r="I40" s="5">
        <v>7</v>
      </c>
      <c r="L40" s="12"/>
      <c r="M40" s="12"/>
    </row>
    <row r="41" spans="1:13" x14ac:dyDescent="0.25">
      <c r="A41" t="s">
        <v>26</v>
      </c>
      <c r="B41" s="1">
        <v>41220</v>
      </c>
      <c r="C41">
        <v>-77.632999999999996</v>
      </c>
      <c r="D41">
        <v>166.38300000000001</v>
      </c>
      <c r="E41" s="7">
        <v>42.5</v>
      </c>
      <c r="F41" s="7">
        <v>40</v>
      </c>
      <c r="G41" s="7">
        <v>45</v>
      </c>
      <c r="H41" s="5">
        <v>-8.6999999999999993</v>
      </c>
      <c r="I41" s="5">
        <v>6.4</v>
      </c>
      <c r="J41" s="5">
        <v>130.6222434</v>
      </c>
      <c r="K41" s="5">
        <v>3.8560312774481429</v>
      </c>
      <c r="L41" s="12">
        <f t="shared" si="0"/>
        <v>2.3945006233537574</v>
      </c>
      <c r="M41" s="12">
        <f t="shared" si="1"/>
        <v>9.2332692975211642E-2</v>
      </c>
    </row>
    <row r="42" spans="1:13" x14ac:dyDescent="0.25">
      <c r="A42" t="s">
        <v>26</v>
      </c>
      <c r="B42" s="1">
        <v>41220</v>
      </c>
      <c r="C42">
        <v>-77.632999999999996</v>
      </c>
      <c r="D42">
        <v>166.38300000000001</v>
      </c>
      <c r="E42" s="7">
        <v>47.5</v>
      </c>
      <c r="F42" s="7">
        <v>45</v>
      </c>
      <c r="G42" s="7">
        <v>50</v>
      </c>
      <c r="H42" s="5">
        <v>-8.1999999999999993</v>
      </c>
      <c r="I42" s="5">
        <v>6.7</v>
      </c>
      <c r="J42" s="5">
        <v>125.5807904</v>
      </c>
      <c r="K42" s="5">
        <v>4.2515191479057481</v>
      </c>
      <c r="L42" s="12">
        <f t="shared" si="0"/>
        <v>2.4515406442700569</v>
      </c>
      <c r="M42" s="12">
        <f t="shared" si="1"/>
        <v>0.10422771990983341</v>
      </c>
    </row>
    <row r="43" spans="1:13" x14ac:dyDescent="0.25">
      <c r="A43" t="s">
        <v>26</v>
      </c>
      <c r="B43" s="1">
        <v>41220</v>
      </c>
      <c r="C43">
        <v>-77.632999999999996</v>
      </c>
      <c r="D43">
        <v>166.38300000000001</v>
      </c>
      <c r="E43" s="7">
        <v>52.5</v>
      </c>
      <c r="F43" s="7">
        <v>50</v>
      </c>
      <c r="G43" s="7">
        <v>55</v>
      </c>
      <c r="H43" s="5">
        <v>-7.8</v>
      </c>
      <c r="I43" s="5">
        <v>6.8</v>
      </c>
      <c r="J43" s="5">
        <v>121.37506560000001</v>
      </c>
      <c r="K43" s="5">
        <v>4.5083303668353132</v>
      </c>
      <c r="L43" s="12">
        <f t="shared" si="0"/>
        <v>2.5012810356685025</v>
      </c>
      <c r="M43" s="12">
        <f t="shared" si="1"/>
        <v>0.11276601249093593</v>
      </c>
    </row>
    <row r="44" spans="1:13" x14ac:dyDescent="0.25">
      <c r="A44" t="s">
        <v>26</v>
      </c>
      <c r="B44" s="1">
        <v>41220</v>
      </c>
      <c r="C44">
        <v>-77.632999999999996</v>
      </c>
      <c r="D44">
        <v>166.38300000000001</v>
      </c>
      <c r="E44" s="7">
        <v>57.5</v>
      </c>
      <c r="F44" s="7">
        <v>55</v>
      </c>
      <c r="G44" s="7">
        <v>60</v>
      </c>
      <c r="H44" s="5">
        <v>-7.8</v>
      </c>
      <c r="I44" s="5">
        <v>7</v>
      </c>
      <c r="J44" s="5">
        <v>121.37506560000001</v>
      </c>
      <c r="K44" s="5">
        <v>4.6421488892574878</v>
      </c>
      <c r="L44" s="12">
        <f t="shared" si="0"/>
        <v>2.5012810356685025</v>
      </c>
      <c r="M44" s="12">
        <f t="shared" si="1"/>
        <v>0.11611318981449358</v>
      </c>
    </row>
    <row r="45" spans="1:13" x14ac:dyDescent="0.25">
      <c r="A45" t="s">
        <v>26</v>
      </c>
      <c r="B45" s="1">
        <v>41220</v>
      </c>
      <c r="C45">
        <v>-77.632999999999996</v>
      </c>
      <c r="D45">
        <v>166.38300000000001</v>
      </c>
      <c r="E45" s="7">
        <v>62.5</v>
      </c>
      <c r="F45" s="7">
        <v>60</v>
      </c>
      <c r="G45" s="7">
        <v>65</v>
      </c>
      <c r="H45" s="5">
        <v>-7.6</v>
      </c>
      <c r="I45" s="5">
        <v>6.8</v>
      </c>
      <c r="J45" s="5">
        <v>119.21233280000001</v>
      </c>
      <c r="K45" s="5">
        <v>4.6122764615019438</v>
      </c>
      <c r="L45" s="12">
        <f t="shared" si="0"/>
        <v>2.527618806197681</v>
      </c>
      <c r="M45" s="12">
        <f t="shared" si="1"/>
        <v>0.11658076723475207</v>
      </c>
    </row>
    <row r="46" spans="1:13" x14ac:dyDescent="0.25">
      <c r="A46" t="s">
        <v>26</v>
      </c>
      <c r="B46" s="1">
        <v>41220</v>
      </c>
      <c r="C46">
        <v>-77.632999999999996</v>
      </c>
      <c r="D46">
        <v>166.38300000000001</v>
      </c>
      <c r="E46" s="7">
        <v>67.5</v>
      </c>
      <c r="F46" s="7">
        <v>65</v>
      </c>
      <c r="G46" s="7">
        <v>70</v>
      </c>
      <c r="H46" s="5">
        <v>-7.2</v>
      </c>
      <c r="I46" s="5">
        <v>5.4</v>
      </c>
      <c r="J46" s="5">
        <v>114.76285440000001</v>
      </c>
      <c r="K46" s="5">
        <v>3.8341971638095114</v>
      </c>
      <c r="L46" s="12">
        <f t="shared" si="0"/>
        <v>2.583422044369045</v>
      </c>
      <c r="M46" s="12">
        <f t="shared" si="1"/>
        <v>9.9053494754427623E-2</v>
      </c>
    </row>
    <row r="47" spans="1:13" x14ac:dyDescent="0.25">
      <c r="A47" t="s">
        <v>26</v>
      </c>
      <c r="B47" s="1">
        <v>41220</v>
      </c>
      <c r="C47">
        <v>-77.632999999999996</v>
      </c>
      <c r="D47">
        <v>166.38300000000001</v>
      </c>
      <c r="E47" s="7">
        <v>72.5</v>
      </c>
      <c r="F47" s="7">
        <v>70</v>
      </c>
      <c r="G47" s="7">
        <v>75</v>
      </c>
      <c r="H47" s="5">
        <v>-6.6</v>
      </c>
      <c r="I47" s="5">
        <v>5.7</v>
      </c>
      <c r="J47" s="5">
        <v>107.76578880000001</v>
      </c>
      <c r="K47" s="5">
        <v>4.3744122307957563</v>
      </c>
      <c r="L47" s="12">
        <f t="shared" si="0"/>
        <v>2.6755747256000761</v>
      </c>
      <c r="M47" s="12">
        <f t="shared" si="1"/>
        <v>0.11704066804072974</v>
      </c>
    </row>
    <row r="48" spans="1:13" x14ac:dyDescent="0.25">
      <c r="A48" t="s">
        <v>26</v>
      </c>
      <c r="B48" s="1">
        <v>41220</v>
      </c>
      <c r="C48">
        <v>-77.632999999999996</v>
      </c>
      <c r="D48">
        <v>166.38300000000001</v>
      </c>
      <c r="E48" s="7">
        <v>77.5</v>
      </c>
      <c r="F48" s="7">
        <v>75</v>
      </c>
      <c r="G48" s="7">
        <v>80</v>
      </c>
      <c r="H48" s="5">
        <v>-6.8</v>
      </c>
      <c r="I48" s="5">
        <v>5.9</v>
      </c>
      <c r="J48" s="5">
        <v>110.14232960000001</v>
      </c>
      <c r="K48" s="5">
        <v>4.4101349964679457</v>
      </c>
      <c r="L48" s="12">
        <f t="shared" si="0"/>
        <v>2.6436718568088806</v>
      </c>
      <c r="M48" s="12">
        <f t="shared" si="1"/>
        <v>0.11658949774890241</v>
      </c>
    </row>
    <row r="49" spans="1:13" x14ac:dyDescent="0.25">
      <c r="A49" t="s">
        <v>26</v>
      </c>
      <c r="B49" s="1">
        <v>41220</v>
      </c>
      <c r="C49">
        <v>-77.632999999999996</v>
      </c>
      <c r="D49">
        <v>166.38300000000001</v>
      </c>
      <c r="E49" s="7">
        <v>82.5</v>
      </c>
      <c r="F49" s="7">
        <v>80</v>
      </c>
      <c r="G49" s="7">
        <v>85</v>
      </c>
      <c r="H49" s="5">
        <v>-6.4</v>
      </c>
      <c r="I49" s="5">
        <v>5.7</v>
      </c>
      <c r="J49" s="5">
        <v>105.34392320000001</v>
      </c>
      <c r="K49" s="5">
        <v>4.4966688582468199</v>
      </c>
      <c r="L49" s="12">
        <f t="shared" si="0"/>
        <v>2.7087258016059015</v>
      </c>
      <c r="M49" s="12">
        <f t="shared" si="1"/>
        <v>0.12180242957610911</v>
      </c>
    </row>
    <row r="50" spans="1:13" x14ac:dyDescent="0.25">
      <c r="A50" t="s">
        <v>26</v>
      </c>
      <c r="B50" s="1">
        <v>41220</v>
      </c>
      <c r="C50">
        <v>-77.632999999999996</v>
      </c>
      <c r="D50">
        <v>166.38300000000001</v>
      </c>
      <c r="E50" s="7">
        <v>87.5</v>
      </c>
      <c r="F50" s="7">
        <v>85</v>
      </c>
      <c r="G50" s="7">
        <v>90</v>
      </c>
      <c r="H50" s="5">
        <v>-6.2</v>
      </c>
      <c r="I50" s="5">
        <v>5.4</v>
      </c>
      <c r="J50" s="5">
        <v>102.8758784</v>
      </c>
      <c r="K50" s="5">
        <v>4.3815137266603452</v>
      </c>
      <c r="L50" s="12">
        <f t="shared" si="0"/>
        <v>2.7431749386713236</v>
      </c>
      <c r="M50" s="12">
        <f t="shared" si="1"/>
        <v>0.12019258648419055</v>
      </c>
    </row>
    <row r="51" spans="1:13" x14ac:dyDescent="0.25">
      <c r="A51" t="s">
        <v>26</v>
      </c>
      <c r="B51" s="1">
        <v>41220</v>
      </c>
      <c r="C51">
        <v>-77.632999999999996</v>
      </c>
      <c r="D51">
        <v>166.38300000000001</v>
      </c>
      <c r="E51" s="7">
        <v>92.5</v>
      </c>
      <c r="F51" s="7">
        <v>90</v>
      </c>
      <c r="G51" s="7">
        <v>95</v>
      </c>
      <c r="H51" s="5">
        <v>-6.2</v>
      </c>
      <c r="I51" s="5">
        <v>5</v>
      </c>
      <c r="J51" s="5">
        <v>102.8758784</v>
      </c>
      <c r="K51" s="5">
        <v>4.0545891796023588</v>
      </c>
      <c r="L51" s="12">
        <f t="shared" si="0"/>
        <v>2.7431749386713236</v>
      </c>
      <c r="M51" s="12">
        <f t="shared" si="1"/>
        <v>0.11122447424093113</v>
      </c>
    </row>
    <row r="52" spans="1:13" x14ac:dyDescent="0.25">
      <c r="A52" t="s">
        <v>26</v>
      </c>
      <c r="B52" s="1">
        <v>41220</v>
      </c>
      <c r="C52">
        <v>-77.632999999999996</v>
      </c>
      <c r="D52">
        <v>166.38300000000001</v>
      </c>
      <c r="E52" s="7">
        <v>94.5</v>
      </c>
      <c r="I52" s="5">
        <v>4.8</v>
      </c>
      <c r="L52" s="12"/>
      <c r="M52" s="12"/>
    </row>
    <row r="53" spans="1:13" x14ac:dyDescent="0.25">
      <c r="A53" t="s">
        <v>26</v>
      </c>
      <c r="B53" s="1">
        <v>41220</v>
      </c>
      <c r="C53">
        <v>-77.632999999999996</v>
      </c>
      <c r="D53">
        <v>166.38300000000001</v>
      </c>
      <c r="E53" s="7">
        <v>99.5</v>
      </c>
      <c r="F53" s="7">
        <v>97</v>
      </c>
      <c r="G53" s="7">
        <v>102</v>
      </c>
      <c r="I53" s="5">
        <v>5.0999999999999996</v>
      </c>
      <c r="L53" s="12"/>
      <c r="M53" s="12"/>
    </row>
    <row r="54" spans="1:13" x14ac:dyDescent="0.25">
      <c r="A54" t="s">
        <v>26</v>
      </c>
      <c r="B54" s="1">
        <v>41220</v>
      </c>
      <c r="C54">
        <v>-77.632999999999996</v>
      </c>
      <c r="D54">
        <v>166.38300000000001</v>
      </c>
      <c r="E54" s="7">
        <v>104.5</v>
      </c>
      <c r="F54" s="7">
        <v>102</v>
      </c>
      <c r="G54" s="7">
        <v>107</v>
      </c>
      <c r="H54" s="5">
        <v>-4.9000000000000004</v>
      </c>
      <c r="I54" s="5">
        <v>5.0999999999999996</v>
      </c>
      <c r="J54" s="5">
        <v>85.6489622</v>
      </c>
      <c r="K54" s="5">
        <v>5.132088770962949</v>
      </c>
      <c r="L54" s="12">
        <f t="shared" si="0"/>
        <v>3.0025784453175417</v>
      </c>
      <c r="M54" s="12">
        <f t="shared" si="1"/>
        <v>0.15409499123149545</v>
      </c>
    </row>
    <row r="55" spans="1:13" x14ac:dyDescent="0.25">
      <c r="A55" t="s">
        <v>26</v>
      </c>
      <c r="B55" s="1">
        <v>41220</v>
      </c>
      <c r="C55">
        <v>-77.632999999999996</v>
      </c>
      <c r="D55">
        <v>166.38300000000001</v>
      </c>
      <c r="E55" s="7">
        <v>109.5</v>
      </c>
      <c r="F55" s="7">
        <v>107</v>
      </c>
      <c r="G55" s="7">
        <v>112</v>
      </c>
      <c r="H55" s="5">
        <v>-4.5999999999999996</v>
      </c>
      <c r="I55" s="5">
        <v>5</v>
      </c>
      <c r="J55" s="5">
        <v>81.366540799999996</v>
      </c>
      <c r="K55" s="5">
        <v>5.3374547463071531</v>
      </c>
      <c r="L55" s="12">
        <f t="shared" si="0"/>
        <v>3.0723018286541759</v>
      </c>
      <c r="M55" s="12">
        <f t="shared" si="1"/>
        <v>0.16398271977438378</v>
      </c>
    </row>
    <row r="56" spans="1:13" x14ac:dyDescent="0.25">
      <c r="A56" t="s">
        <v>26</v>
      </c>
      <c r="B56" s="1">
        <v>41220</v>
      </c>
      <c r="C56">
        <v>-77.632999999999996</v>
      </c>
      <c r="D56">
        <v>166.38300000000001</v>
      </c>
      <c r="E56" s="7">
        <v>114.5</v>
      </c>
      <c r="F56" s="7">
        <v>112</v>
      </c>
      <c r="G56" s="7">
        <v>117</v>
      </c>
      <c r="H56" s="5">
        <v>-4.3</v>
      </c>
      <c r="I56" s="5">
        <v>4.7</v>
      </c>
      <c r="J56" s="5">
        <v>76.962914599999991</v>
      </c>
      <c r="K56" s="5">
        <v>5.345022506300249</v>
      </c>
      <c r="L56" s="12">
        <f t="shared" si="0"/>
        <v>3.1462280176368878</v>
      </c>
      <c r="M56" s="12">
        <f t="shared" si="1"/>
        <v>0.16816659564221581</v>
      </c>
    </row>
    <row r="57" spans="1:13" x14ac:dyDescent="0.25">
      <c r="A57" t="s">
        <v>26</v>
      </c>
      <c r="B57" s="1">
        <v>41220</v>
      </c>
      <c r="C57">
        <v>-77.632999999999996</v>
      </c>
      <c r="D57">
        <v>166.38300000000001</v>
      </c>
      <c r="E57" s="7">
        <v>119.5</v>
      </c>
      <c r="F57" s="7">
        <v>117</v>
      </c>
      <c r="G57" s="7">
        <v>122</v>
      </c>
      <c r="H57" s="5">
        <v>-4</v>
      </c>
      <c r="I57" s="5">
        <v>4.2</v>
      </c>
      <c r="J57" s="5">
        <v>72.435199999999995</v>
      </c>
      <c r="K57" s="5">
        <v>5.1136453659511183</v>
      </c>
      <c r="L57" s="12">
        <f t="shared" si="0"/>
        <v>3.2246297223486384</v>
      </c>
      <c r="M57" s="12">
        <f t="shared" si="1"/>
        <v>0.16489612836596354</v>
      </c>
    </row>
    <row r="58" spans="1:13" x14ac:dyDescent="0.25">
      <c r="A58" t="s">
        <v>26</v>
      </c>
      <c r="B58" s="1">
        <v>41220</v>
      </c>
      <c r="C58">
        <v>-77.632999999999996</v>
      </c>
      <c r="D58">
        <v>166.38300000000001</v>
      </c>
      <c r="E58" s="7">
        <v>124.5</v>
      </c>
      <c r="F58" s="7">
        <v>122</v>
      </c>
      <c r="G58" s="7">
        <v>127</v>
      </c>
      <c r="H58" s="5">
        <v>-3.7</v>
      </c>
      <c r="I58" s="5">
        <v>4.0999999999999996</v>
      </c>
      <c r="J58" s="5">
        <v>67.780513400000018</v>
      </c>
      <c r="K58" s="5">
        <v>5.3815486858564547</v>
      </c>
      <c r="L58" s="12">
        <f t="shared" si="0"/>
        <v>3.3078007127495819</v>
      </c>
      <c r="M58" s="12">
        <f t="shared" si="1"/>
        <v>0.17801090578772558</v>
      </c>
    </row>
    <row r="59" spans="1:13" x14ac:dyDescent="0.25">
      <c r="A59" t="s">
        <v>26</v>
      </c>
      <c r="B59" s="1">
        <v>41220</v>
      </c>
      <c r="C59">
        <v>-77.632999999999996</v>
      </c>
      <c r="D59">
        <v>166.38300000000001</v>
      </c>
      <c r="E59" s="7">
        <v>129.5</v>
      </c>
      <c r="F59" s="7">
        <v>127</v>
      </c>
      <c r="G59" s="7">
        <v>132</v>
      </c>
      <c r="I59" s="5">
        <v>4.4000000000000004</v>
      </c>
      <c r="L59" s="12"/>
      <c r="M59" s="12"/>
    </row>
    <row r="60" spans="1:13" x14ac:dyDescent="0.25">
      <c r="A60" t="s">
        <v>26</v>
      </c>
      <c r="B60" s="1">
        <v>41220</v>
      </c>
      <c r="C60">
        <v>-77.632999999999996</v>
      </c>
      <c r="D60">
        <v>166.38300000000001</v>
      </c>
      <c r="E60" s="7">
        <v>134.5</v>
      </c>
      <c r="F60" s="7">
        <v>132</v>
      </c>
      <c r="G60" s="7">
        <v>137</v>
      </c>
      <c r="H60" s="5">
        <v>-3.4</v>
      </c>
      <c r="I60" s="5">
        <v>4.3</v>
      </c>
      <c r="J60" s="5">
        <v>62.9959712</v>
      </c>
      <c r="K60" s="5">
        <v>6.1334223304337216</v>
      </c>
      <c r="L60" s="12">
        <f t="shared" si="0"/>
        <v>3.3960577297831689</v>
      </c>
      <c r="M60" s="12">
        <f t="shared" si="1"/>
        <v>0.20829456315294137</v>
      </c>
    </row>
    <row r="61" spans="1:13" x14ac:dyDescent="0.25">
      <c r="A61" t="s">
        <v>26</v>
      </c>
      <c r="B61" s="1">
        <v>41220</v>
      </c>
      <c r="C61">
        <v>-77.632999999999996</v>
      </c>
      <c r="D61">
        <v>166.38300000000001</v>
      </c>
      <c r="E61" s="7">
        <v>139.5</v>
      </c>
      <c r="F61" s="7">
        <v>137</v>
      </c>
      <c r="G61" s="7">
        <v>142</v>
      </c>
      <c r="H61" s="5">
        <v>-3.2</v>
      </c>
      <c r="I61" s="5">
        <v>4.2</v>
      </c>
      <c r="J61" s="5">
        <v>59.732710400000002</v>
      </c>
      <c r="K61" s="5">
        <v>6.3599099528770271</v>
      </c>
      <c r="L61" s="12">
        <f t="shared" si="0"/>
        <v>3.4578890070733963</v>
      </c>
      <c r="M61" s="12">
        <f t="shared" si="1"/>
        <v>0.21991862712030152</v>
      </c>
    </row>
    <row r="62" spans="1:13" x14ac:dyDescent="0.25">
      <c r="A62" t="s">
        <v>26</v>
      </c>
      <c r="B62" s="1">
        <v>41220</v>
      </c>
      <c r="C62">
        <v>-77.632999999999996</v>
      </c>
      <c r="D62">
        <v>166.38300000000001</v>
      </c>
      <c r="E62" s="7">
        <v>144.5</v>
      </c>
      <c r="F62" s="7">
        <v>142</v>
      </c>
      <c r="G62" s="7">
        <v>147</v>
      </c>
      <c r="H62" s="5">
        <v>-2.8</v>
      </c>
      <c r="I62" s="5">
        <v>4.9000000000000004</v>
      </c>
      <c r="J62" s="5">
        <v>53.025785599999999</v>
      </c>
      <c r="K62" s="5">
        <v>8.4991126527615037</v>
      </c>
      <c r="L62" s="12">
        <f t="shared" si="0"/>
        <v>3.5892244627957708</v>
      </c>
      <c r="M62" s="12">
        <f t="shared" si="1"/>
        <v>0.30505223045348645</v>
      </c>
    </row>
    <row r="63" spans="1:13" x14ac:dyDescent="0.25">
      <c r="A63" t="s">
        <v>26</v>
      </c>
      <c r="B63" s="1">
        <v>41220</v>
      </c>
      <c r="C63">
        <v>-77.632999999999996</v>
      </c>
      <c r="D63">
        <v>166.38300000000001</v>
      </c>
      <c r="E63" s="7">
        <v>149.5</v>
      </c>
      <c r="F63" s="7">
        <v>147</v>
      </c>
      <c r="G63" s="7">
        <v>152</v>
      </c>
      <c r="H63" s="5">
        <v>-2.6</v>
      </c>
      <c r="I63" s="5">
        <v>5.6</v>
      </c>
      <c r="J63" s="5">
        <v>49.580412800000005</v>
      </c>
      <c r="K63" s="5">
        <v>10.496096769140912</v>
      </c>
      <c r="L63" s="12">
        <f t="shared" si="0"/>
        <v>3.6589620579458888</v>
      </c>
      <c r="M63" s="12">
        <f t="shared" si="1"/>
        <v>0.38404819834815029</v>
      </c>
    </row>
    <row r="64" spans="1:13" x14ac:dyDescent="0.25">
      <c r="A64" t="s">
        <v>26</v>
      </c>
      <c r="B64" s="1">
        <v>41220</v>
      </c>
      <c r="C64">
        <v>-77.632999999999996</v>
      </c>
      <c r="D64">
        <v>166.38300000000001</v>
      </c>
      <c r="E64" s="7">
        <v>154.5</v>
      </c>
      <c r="F64" s="7">
        <v>152</v>
      </c>
      <c r="G64" s="7">
        <v>157</v>
      </c>
      <c r="H64" s="5">
        <v>-1.9</v>
      </c>
      <c r="I64" s="5">
        <v>5.7</v>
      </c>
      <c r="J64" s="5">
        <v>37.024500199999999</v>
      </c>
      <c r="K64" s="5">
        <v>14.96434328623174</v>
      </c>
      <c r="L64" s="12">
        <f t="shared" si="0"/>
        <v>3.9266098811938184</v>
      </c>
      <c r="M64" s="12">
        <f t="shared" si="1"/>
        <v>0.58759138213293927</v>
      </c>
    </row>
    <row r="65" spans="1:13" x14ac:dyDescent="0.25">
      <c r="A65" t="s">
        <v>26</v>
      </c>
      <c r="B65" s="1">
        <v>41220</v>
      </c>
      <c r="C65">
        <v>-77.632999999999996</v>
      </c>
      <c r="D65">
        <v>166.38300000000001</v>
      </c>
      <c r="E65" s="7">
        <v>159.5</v>
      </c>
      <c r="F65" s="7">
        <v>157</v>
      </c>
      <c r="G65" s="7">
        <v>162</v>
      </c>
      <c r="H65" s="5">
        <v>-2</v>
      </c>
      <c r="I65" s="5">
        <v>5</v>
      </c>
      <c r="J65" s="5">
        <v>38.866399999999999</v>
      </c>
      <c r="K65" s="5">
        <v>12.333081308767598</v>
      </c>
      <c r="L65" s="12">
        <f t="shared" si="0"/>
        <v>3.8859905602338287</v>
      </c>
      <c r="M65" s="12">
        <f t="shared" si="1"/>
        <v>0.4792623754446716</v>
      </c>
    </row>
    <row r="66" spans="1:13" x14ac:dyDescent="0.25">
      <c r="A66" t="s">
        <v>26</v>
      </c>
      <c r="B66" s="1">
        <v>41220</v>
      </c>
      <c r="C66">
        <v>-77.632999999999996</v>
      </c>
      <c r="D66">
        <v>166.38300000000001</v>
      </c>
      <c r="E66" s="7">
        <v>164.5</v>
      </c>
      <c r="F66" s="7">
        <v>162</v>
      </c>
      <c r="G66" s="7">
        <v>167</v>
      </c>
      <c r="H66" s="5">
        <v>-1.8</v>
      </c>
      <c r="I66" s="5">
        <v>5.6</v>
      </c>
      <c r="J66" s="5">
        <v>35.166249599999993</v>
      </c>
      <c r="K66" s="5">
        <v>15.508362350888479</v>
      </c>
      <c r="L66" s="12">
        <f t="shared" si="0"/>
        <v>3.9680735510449341</v>
      </c>
      <c r="M66" s="12">
        <f t="shared" si="1"/>
        <v>0.61538322464581607</v>
      </c>
    </row>
    <row r="67" spans="1:13" s="3" customFormat="1" x14ac:dyDescent="0.25">
      <c r="A67" s="3" t="s">
        <v>26</v>
      </c>
      <c r="B67" s="4">
        <v>41220</v>
      </c>
      <c r="C67" s="3">
        <v>-77.632999999999996</v>
      </c>
      <c r="D67" s="3">
        <v>166.38300000000001</v>
      </c>
      <c r="E67" s="9">
        <v>169.5</v>
      </c>
      <c r="F67" s="9">
        <v>167</v>
      </c>
      <c r="G67" s="9">
        <v>172</v>
      </c>
      <c r="H67" s="6">
        <v>-2</v>
      </c>
      <c r="I67" s="6">
        <v>12</v>
      </c>
      <c r="J67" s="6">
        <v>38.866399999999999</v>
      </c>
      <c r="K67" s="6">
        <v>30.237538448877533</v>
      </c>
      <c r="L67" s="15">
        <f t="shared" ref="L67:L130" si="2">EXP(LN(0.0000019)+(-415.2807)+(596.8104)*(100/(H67+273.15))+(379.2599)*LN((H67+273.15)/100)+(-62.0757)*((H67+273.15)/100)+J67*((-0.05916)+(0.032174)*((H67+273.15)/100)+(-0.0048198)*((H67+273.15)/100)^2))</f>
        <v>3.8859905602338287</v>
      </c>
      <c r="M67" s="15">
        <f t="shared" ref="M67:M130" si="3">L67*(K67/100)</f>
        <v>1.1750278897704554</v>
      </c>
    </row>
    <row r="68" spans="1:13" x14ac:dyDescent="0.25">
      <c r="A68" t="s">
        <v>26</v>
      </c>
      <c r="B68" s="1">
        <v>41243</v>
      </c>
      <c r="C68">
        <v>-77.632999999999996</v>
      </c>
      <c r="D68">
        <v>166.38300000000001</v>
      </c>
      <c r="E68" s="7">
        <v>2.5</v>
      </c>
      <c r="F68" s="7">
        <v>0</v>
      </c>
      <c r="G68" s="7">
        <v>5</v>
      </c>
      <c r="H68" s="5">
        <v>-2.1</v>
      </c>
      <c r="I68" s="5">
        <v>5.4</v>
      </c>
      <c r="J68" s="5">
        <v>40.692055799999999</v>
      </c>
      <c r="K68" s="5">
        <v>12.655600127795941</v>
      </c>
      <c r="L68" s="12">
        <f t="shared" si="2"/>
        <v>3.8461963204105389</v>
      </c>
      <c r="M68" s="12">
        <f t="shared" si="3"/>
        <v>0.48675922644115893</v>
      </c>
    </row>
    <row r="69" spans="1:13" x14ac:dyDescent="0.25">
      <c r="A69" t="s">
        <v>26</v>
      </c>
      <c r="B69" s="1">
        <v>41243</v>
      </c>
      <c r="C69">
        <v>-77.632999999999996</v>
      </c>
      <c r="D69">
        <v>166.38300000000001</v>
      </c>
      <c r="E69" s="7">
        <v>7.5</v>
      </c>
      <c r="F69" s="7">
        <v>5</v>
      </c>
      <c r="G69" s="7">
        <v>10</v>
      </c>
      <c r="H69" s="5">
        <v>-3.3</v>
      </c>
      <c r="I69" s="5">
        <v>6.7</v>
      </c>
      <c r="J69" s="5">
        <v>61.371768600000003</v>
      </c>
      <c r="K69" s="5">
        <v>9.8920529493688889</v>
      </c>
      <c r="L69" s="12">
        <f t="shared" si="2"/>
        <v>3.4266652766942576</v>
      </c>
      <c r="M69" s="12">
        <f t="shared" si="3"/>
        <v>0.33896754356823389</v>
      </c>
    </row>
    <row r="70" spans="1:13" x14ac:dyDescent="0.25">
      <c r="A70" t="s">
        <v>26</v>
      </c>
      <c r="B70" s="1">
        <v>41243</v>
      </c>
      <c r="C70">
        <v>-77.632999999999996</v>
      </c>
      <c r="D70">
        <v>166.38300000000001</v>
      </c>
      <c r="E70" s="7">
        <v>12.5</v>
      </c>
      <c r="F70" s="7">
        <v>10</v>
      </c>
      <c r="G70" s="7">
        <v>15</v>
      </c>
      <c r="H70" s="5">
        <v>-3.6</v>
      </c>
      <c r="I70" s="5">
        <v>7.2</v>
      </c>
      <c r="J70" s="5">
        <v>66.200236799999999</v>
      </c>
      <c r="K70" s="5">
        <v>9.7657693206423613</v>
      </c>
      <c r="L70" s="12">
        <f t="shared" si="2"/>
        <v>3.336638261874588</v>
      </c>
      <c r="M70" s="12">
        <f t="shared" si="3"/>
        <v>0.32584839571896307</v>
      </c>
    </row>
    <row r="71" spans="1:13" x14ac:dyDescent="0.25">
      <c r="A71" t="s">
        <v>26</v>
      </c>
      <c r="B71" s="1">
        <v>41243</v>
      </c>
      <c r="C71">
        <v>-77.632999999999996</v>
      </c>
      <c r="D71">
        <v>166.38300000000001</v>
      </c>
      <c r="E71" s="7">
        <v>17.5</v>
      </c>
      <c r="F71" s="7">
        <v>15</v>
      </c>
      <c r="G71" s="7">
        <v>20</v>
      </c>
      <c r="H71" s="5">
        <v>-3.4</v>
      </c>
      <c r="I71" s="5">
        <v>7.6</v>
      </c>
      <c r="J71" s="5">
        <v>62.9959712</v>
      </c>
      <c r="K71" s="5">
        <v>10.914010757971253</v>
      </c>
      <c r="L71" s="12">
        <f t="shared" si="2"/>
        <v>3.3960577297831689</v>
      </c>
      <c r="M71" s="12">
        <f t="shared" si="3"/>
        <v>0.37064610597544934</v>
      </c>
    </row>
    <row r="72" spans="1:13" x14ac:dyDescent="0.25">
      <c r="A72" t="s">
        <v>26</v>
      </c>
      <c r="B72" s="1">
        <v>41243</v>
      </c>
      <c r="C72">
        <v>-77.632999999999996</v>
      </c>
      <c r="D72">
        <v>166.38300000000001</v>
      </c>
      <c r="E72" s="7">
        <v>22.5</v>
      </c>
      <c r="F72" s="7">
        <v>20</v>
      </c>
      <c r="G72" s="7">
        <v>25</v>
      </c>
      <c r="H72" s="5">
        <v>-3.1</v>
      </c>
      <c r="I72" s="5">
        <v>8.4</v>
      </c>
      <c r="J72" s="5">
        <v>58.078689799999992</v>
      </c>
      <c r="K72" s="5">
        <v>13.249521518548606</v>
      </c>
      <c r="L72" s="12">
        <f t="shared" si="2"/>
        <v>3.4897425840904184</v>
      </c>
      <c r="M72" s="12">
        <f t="shared" si="3"/>
        <v>0.4623741946210142</v>
      </c>
    </row>
    <row r="73" spans="1:13" x14ac:dyDescent="0.25">
      <c r="A73" t="s">
        <v>26</v>
      </c>
      <c r="B73" s="1">
        <v>41243</v>
      </c>
      <c r="C73">
        <v>-77.632999999999996</v>
      </c>
      <c r="D73">
        <v>166.38300000000001</v>
      </c>
      <c r="E73" s="7">
        <v>27.5</v>
      </c>
      <c r="F73" s="7">
        <v>25</v>
      </c>
      <c r="G73" s="7">
        <v>30</v>
      </c>
      <c r="H73" s="5">
        <v>-3</v>
      </c>
      <c r="I73" s="5">
        <v>7.2</v>
      </c>
      <c r="J73" s="5">
        <v>56.409600000000005</v>
      </c>
      <c r="K73" s="5">
        <v>11.706945958886569</v>
      </c>
      <c r="L73" s="12">
        <f t="shared" si="2"/>
        <v>3.5222400289948648</v>
      </c>
      <c r="M73" s="12">
        <f t="shared" si="3"/>
        <v>0.41234673673669947</v>
      </c>
    </row>
    <row r="74" spans="1:13" x14ac:dyDescent="0.25">
      <c r="A74" t="s">
        <v>26</v>
      </c>
      <c r="B74" s="1">
        <v>41243</v>
      </c>
      <c r="C74">
        <v>-77.632999999999996</v>
      </c>
      <c r="D74">
        <v>166.38300000000001</v>
      </c>
      <c r="E74" s="7">
        <v>32.5</v>
      </c>
      <c r="F74" s="7">
        <v>30</v>
      </c>
      <c r="G74" s="7">
        <v>35</v>
      </c>
      <c r="H74" s="5">
        <v>-3</v>
      </c>
      <c r="I74" s="5">
        <v>6.9</v>
      </c>
      <c r="J74" s="5">
        <v>56.409600000000005</v>
      </c>
      <c r="K74" s="5">
        <v>11.211644399122463</v>
      </c>
      <c r="L74" s="12">
        <f t="shared" si="2"/>
        <v>3.5222400289948648</v>
      </c>
      <c r="M74" s="12">
        <f t="shared" si="3"/>
        <v>0.39490102693445217</v>
      </c>
    </row>
    <row r="75" spans="1:13" x14ac:dyDescent="0.25">
      <c r="A75" t="s">
        <v>26</v>
      </c>
      <c r="B75" s="1">
        <v>41243</v>
      </c>
      <c r="C75">
        <v>-77.632999999999996</v>
      </c>
      <c r="D75">
        <v>166.38300000000001</v>
      </c>
      <c r="E75" s="7">
        <v>37.5</v>
      </c>
      <c r="F75" s="7">
        <v>35</v>
      </c>
      <c r="G75" s="7">
        <v>40</v>
      </c>
      <c r="H75" s="5">
        <v>-2.7</v>
      </c>
      <c r="I75" s="5">
        <v>6.5</v>
      </c>
      <c r="J75" s="5">
        <v>51.3108474</v>
      </c>
      <c r="K75" s="5">
        <v>11.745170526168854</v>
      </c>
      <c r="L75" s="12">
        <f t="shared" si="2"/>
        <v>3.6237413832266525</v>
      </c>
      <c r="M75" s="12">
        <f t="shared" si="3"/>
        <v>0.42561460488732034</v>
      </c>
    </row>
    <row r="76" spans="1:13" x14ac:dyDescent="0.25">
      <c r="A76" t="s">
        <v>26</v>
      </c>
      <c r="B76" s="1">
        <v>41243</v>
      </c>
      <c r="C76">
        <v>-77.632999999999996</v>
      </c>
      <c r="D76">
        <v>166.38300000000001</v>
      </c>
      <c r="E76" s="7">
        <v>42.5</v>
      </c>
      <c r="F76" s="7">
        <v>40</v>
      </c>
      <c r="G76" s="7">
        <v>45</v>
      </c>
      <c r="H76" s="5">
        <v>-2.6</v>
      </c>
      <c r="I76" s="5">
        <v>6.1</v>
      </c>
      <c r="J76" s="5">
        <v>49.580412800000005</v>
      </c>
      <c r="K76" s="5">
        <v>11.44734682799791</v>
      </c>
      <c r="L76" s="12">
        <f t="shared" si="2"/>
        <v>3.6589620579458888</v>
      </c>
      <c r="M76" s="12">
        <f t="shared" si="3"/>
        <v>0.41885407707791578</v>
      </c>
    </row>
    <row r="77" spans="1:13" x14ac:dyDescent="0.25">
      <c r="A77" t="s">
        <v>26</v>
      </c>
      <c r="B77" s="1">
        <v>41243</v>
      </c>
      <c r="C77">
        <v>-77.632999999999996</v>
      </c>
      <c r="D77">
        <v>166.38300000000001</v>
      </c>
      <c r="E77" s="7">
        <v>47.5</v>
      </c>
      <c r="F77" s="7">
        <v>45</v>
      </c>
      <c r="G77" s="7">
        <v>50</v>
      </c>
      <c r="I77" s="5">
        <v>6.2</v>
      </c>
      <c r="L77" s="12"/>
      <c r="M77" s="12"/>
    </row>
    <row r="78" spans="1:13" x14ac:dyDescent="0.25">
      <c r="A78" t="s">
        <v>26</v>
      </c>
      <c r="B78" s="1">
        <v>41243</v>
      </c>
      <c r="C78">
        <v>-77.632999999999996</v>
      </c>
      <c r="D78">
        <v>166.38300000000001</v>
      </c>
      <c r="E78" s="7">
        <v>52.5</v>
      </c>
      <c r="F78" s="7">
        <v>50</v>
      </c>
      <c r="G78" s="7">
        <v>55</v>
      </c>
      <c r="H78" s="5">
        <v>-2.9</v>
      </c>
      <c r="I78" s="5">
        <v>5.9</v>
      </c>
      <c r="J78" s="5">
        <v>54.725334199999992</v>
      </c>
      <c r="K78" s="5">
        <v>9.8985114789010531</v>
      </c>
      <c r="L78" s="12">
        <f t="shared" si="2"/>
        <v>3.5553957318801546</v>
      </c>
      <c r="M78" s="12">
        <f t="shared" si="3"/>
        <v>0.35193125464051522</v>
      </c>
    </row>
    <row r="79" spans="1:13" x14ac:dyDescent="0.25">
      <c r="A79" t="s">
        <v>26</v>
      </c>
      <c r="B79" s="1">
        <v>41243</v>
      </c>
      <c r="C79">
        <v>-77.632999999999996</v>
      </c>
      <c r="D79">
        <v>166.38300000000001</v>
      </c>
      <c r="E79" s="7">
        <v>57.5</v>
      </c>
      <c r="F79" s="7">
        <v>55</v>
      </c>
      <c r="G79" s="7">
        <v>60</v>
      </c>
      <c r="H79" s="5">
        <v>-2.8</v>
      </c>
      <c r="I79" s="5">
        <v>6.1</v>
      </c>
      <c r="J79" s="5">
        <v>53.025785599999999</v>
      </c>
      <c r="K79" s="5">
        <v>10.610211109275028</v>
      </c>
      <c r="L79" s="12">
        <f t="shared" si="2"/>
        <v>3.5892244627957708</v>
      </c>
      <c r="M79" s="12">
        <f t="shared" si="3"/>
        <v>0.38082429268837381</v>
      </c>
    </row>
    <row r="80" spans="1:13" x14ac:dyDescent="0.25">
      <c r="A80" t="s">
        <v>26</v>
      </c>
      <c r="B80" s="1">
        <v>41243</v>
      </c>
      <c r="C80">
        <v>-77.632999999999996</v>
      </c>
      <c r="D80">
        <v>166.38300000000001</v>
      </c>
      <c r="E80" s="7">
        <v>62.5</v>
      </c>
      <c r="F80" s="7">
        <v>60</v>
      </c>
      <c r="G80" s="7">
        <v>65</v>
      </c>
      <c r="H80" s="5">
        <v>-2.2000000000000002</v>
      </c>
      <c r="I80" s="5">
        <v>5.8</v>
      </c>
      <c r="J80" s="5">
        <v>42.501574400000003</v>
      </c>
      <c r="K80" s="5">
        <v>12.95118897435518</v>
      </c>
      <c r="L80" s="12">
        <f t="shared" si="2"/>
        <v>3.8072084073928214</v>
      </c>
      <c r="M80" s="12">
        <f t="shared" si="3"/>
        <v>0.4930787554889825</v>
      </c>
    </row>
    <row r="81" spans="1:13" x14ac:dyDescent="0.25">
      <c r="A81" t="s">
        <v>26</v>
      </c>
      <c r="B81" s="1">
        <v>41243</v>
      </c>
      <c r="C81">
        <v>-77.632999999999996</v>
      </c>
      <c r="D81">
        <v>166.38300000000001</v>
      </c>
      <c r="E81" s="7">
        <v>67.5</v>
      </c>
      <c r="F81" s="7">
        <v>65</v>
      </c>
      <c r="G81" s="7">
        <v>70</v>
      </c>
      <c r="H81" s="5">
        <v>-1.7</v>
      </c>
      <c r="I81" s="5">
        <v>4.9000000000000004</v>
      </c>
      <c r="J81" s="5">
        <v>33.2915414</v>
      </c>
      <c r="K81" s="5">
        <v>14.333283716711446</v>
      </c>
      <c r="L81" s="12">
        <f t="shared" si="2"/>
        <v>4.0104013668865708</v>
      </c>
      <c r="M81" s="12">
        <f t="shared" si="3"/>
        <v>0.57482220609472612</v>
      </c>
    </row>
    <row r="82" spans="1:13" x14ac:dyDescent="0.25">
      <c r="A82" t="s">
        <v>26</v>
      </c>
      <c r="B82" s="1">
        <v>41243</v>
      </c>
      <c r="C82">
        <v>-77.632999999999996</v>
      </c>
      <c r="D82">
        <v>166.38300000000001</v>
      </c>
      <c r="E82" s="7">
        <v>72.5</v>
      </c>
      <c r="F82" s="7">
        <v>70</v>
      </c>
      <c r="G82" s="7">
        <v>75</v>
      </c>
      <c r="H82" s="5">
        <v>-1.6</v>
      </c>
      <c r="I82" s="5">
        <v>4.8</v>
      </c>
      <c r="J82" s="5">
        <v>31.400268799999999</v>
      </c>
      <c r="K82" s="5">
        <v>14.916100339759652</v>
      </c>
      <c r="L82" s="12">
        <f t="shared" si="2"/>
        <v>4.0536136716249747</v>
      </c>
      <c r="M82" s="12">
        <f t="shared" si="3"/>
        <v>0.60464108264579652</v>
      </c>
    </row>
    <row r="83" spans="1:13" x14ac:dyDescent="0.25">
      <c r="A83" t="s">
        <v>26</v>
      </c>
      <c r="B83" s="1">
        <v>41243</v>
      </c>
      <c r="C83">
        <v>-77.632999999999996</v>
      </c>
      <c r="D83">
        <v>166.38300000000001</v>
      </c>
      <c r="E83" s="7">
        <v>77.5</v>
      </c>
      <c r="F83" s="7">
        <v>75</v>
      </c>
      <c r="G83" s="7">
        <v>80</v>
      </c>
      <c r="H83" s="5">
        <v>-2.2999999999999998</v>
      </c>
      <c r="I83" s="5">
        <v>4.7</v>
      </c>
      <c r="J83" s="5">
        <v>44.295062600000001</v>
      </c>
      <c r="K83" s="5">
        <v>9.9838939344989974</v>
      </c>
      <c r="L83" s="12">
        <f t="shared" si="2"/>
        <v>3.7690085648712004</v>
      </c>
      <c r="M83" s="12">
        <f t="shared" si="3"/>
        <v>0.37629381749892349</v>
      </c>
    </row>
    <row r="84" spans="1:13" x14ac:dyDescent="0.25">
      <c r="A84" t="s">
        <v>26</v>
      </c>
      <c r="B84" s="1">
        <v>41243</v>
      </c>
      <c r="C84">
        <v>-77.632999999999996</v>
      </c>
      <c r="D84">
        <v>166.38300000000001</v>
      </c>
      <c r="E84" s="7">
        <v>82.5</v>
      </c>
      <c r="F84" s="7">
        <v>80</v>
      </c>
      <c r="G84" s="7">
        <v>85</v>
      </c>
      <c r="H84" s="5">
        <v>-1.6</v>
      </c>
      <c r="I84" s="5">
        <v>4.7</v>
      </c>
      <c r="J84" s="5">
        <v>31.400268799999999</v>
      </c>
      <c r="K84" s="5">
        <v>14.600092257104128</v>
      </c>
      <c r="L84" s="12">
        <f t="shared" si="2"/>
        <v>4.0536136716249747</v>
      </c>
      <c r="M84" s="12">
        <f t="shared" si="3"/>
        <v>0.59183133580383229</v>
      </c>
    </row>
    <row r="85" spans="1:13" x14ac:dyDescent="0.25">
      <c r="A85" t="s">
        <v>26</v>
      </c>
      <c r="B85" s="1">
        <v>41243</v>
      </c>
      <c r="C85">
        <v>-77.632999999999996</v>
      </c>
      <c r="D85">
        <v>166.38300000000001</v>
      </c>
      <c r="E85" s="7">
        <v>87.5</v>
      </c>
      <c r="F85" s="7">
        <v>85</v>
      </c>
      <c r="G85" s="7">
        <v>90</v>
      </c>
      <c r="H85" s="5">
        <v>-1.7</v>
      </c>
      <c r="I85" s="5">
        <v>4.4000000000000004</v>
      </c>
      <c r="J85" s="5">
        <v>33.2915414</v>
      </c>
      <c r="K85" s="5">
        <v>12.848644069918585</v>
      </c>
      <c r="L85" s="12">
        <f t="shared" si="2"/>
        <v>4.0104013668865708</v>
      </c>
      <c r="M85" s="12">
        <f t="shared" si="3"/>
        <v>0.51528219740640524</v>
      </c>
    </row>
    <row r="86" spans="1:13" x14ac:dyDescent="0.25">
      <c r="A86" t="s">
        <v>26</v>
      </c>
      <c r="B86" s="1">
        <v>41243</v>
      </c>
      <c r="C86">
        <v>-77.632999999999996</v>
      </c>
      <c r="D86">
        <v>166.38300000000001</v>
      </c>
      <c r="E86" s="7">
        <v>92.5</v>
      </c>
      <c r="F86" s="7">
        <v>90</v>
      </c>
      <c r="G86" s="7">
        <v>95</v>
      </c>
      <c r="H86" s="5">
        <v>-1.7</v>
      </c>
      <c r="I86" s="5">
        <v>3.9</v>
      </c>
      <c r="J86" s="5">
        <v>33.2915414</v>
      </c>
      <c r="K86" s="5">
        <v>11.369084896267001</v>
      </c>
      <c r="L86" s="12">
        <f t="shared" si="2"/>
        <v>4.0104013668865708</v>
      </c>
      <c r="M86" s="12">
        <f t="shared" si="3"/>
        <v>0.45594593608238648</v>
      </c>
    </row>
    <row r="87" spans="1:13" x14ac:dyDescent="0.25">
      <c r="A87" t="s">
        <v>26</v>
      </c>
      <c r="B87" s="1">
        <v>41243</v>
      </c>
      <c r="C87">
        <v>-77.632999999999996</v>
      </c>
      <c r="D87">
        <v>166.38300000000001</v>
      </c>
      <c r="E87" s="7">
        <v>97.5</v>
      </c>
      <c r="F87" s="7">
        <v>95</v>
      </c>
      <c r="G87" s="7">
        <v>100</v>
      </c>
      <c r="H87" s="5">
        <v>-1.9</v>
      </c>
      <c r="I87" s="5">
        <v>3.4</v>
      </c>
      <c r="J87" s="5">
        <v>37.024500199999999</v>
      </c>
      <c r="K87" s="5">
        <v>8.8616568893840597</v>
      </c>
      <c r="L87" s="12">
        <f t="shared" si="2"/>
        <v>3.9266098811938184</v>
      </c>
      <c r="M87" s="12">
        <f t="shared" si="3"/>
        <v>0.34796269505604721</v>
      </c>
    </row>
    <row r="88" spans="1:13" x14ac:dyDescent="0.25">
      <c r="A88" t="s">
        <v>26</v>
      </c>
      <c r="B88" s="1">
        <v>41243</v>
      </c>
      <c r="C88">
        <v>-77.632999999999996</v>
      </c>
      <c r="D88">
        <v>166.38300000000001</v>
      </c>
      <c r="E88" s="7">
        <v>102.5</v>
      </c>
      <c r="F88" s="7">
        <v>100</v>
      </c>
      <c r="G88" s="7">
        <v>105</v>
      </c>
      <c r="H88" s="5">
        <v>-1.8</v>
      </c>
      <c r="I88" s="5">
        <v>4.0999999999999996</v>
      </c>
      <c r="J88" s="5">
        <v>35.166249599999993</v>
      </c>
      <c r="K88" s="5">
        <v>11.298523930826672</v>
      </c>
      <c r="L88" s="12">
        <f t="shared" si="2"/>
        <v>3.9680735510449341</v>
      </c>
      <c r="M88" s="12">
        <f t="shared" si="3"/>
        <v>0.44833373975761559</v>
      </c>
    </row>
    <row r="89" spans="1:13" x14ac:dyDescent="0.25">
      <c r="A89" t="s">
        <v>26</v>
      </c>
      <c r="B89" s="1">
        <v>41243</v>
      </c>
      <c r="C89">
        <v>-77.632999999999996</v>
      </c>
      <c r="D89">
        <v>166.38300000000001</v>
      </c>
      <c r="E89" s="7">
        <v>107.5</v>
      </c>
      <c r="F89" s="7">
        <v>105</v>
      </c>
      <c r="G89" s="7">
        <v>110</v>
      </c>
      <c r="H89" s="5">
        <v>-2</v>
      </c>
      <c r="I89" s="5">
        <v>3.7</v>
      </c>
      <c r="J89" s="5">
        <v>38.866399999999999</v>
      </c>
      <c r="K89" s="5">
        <v>9.0908496965073464</v>
      </c>
      <c r="L89" s="12">
        <f t="shared" si="2"/>
        <v>3.8859905602338287</v>
      </c>
      <c r="M89" s="12">
        <f t="shared" si="3"/>
        <v>0.35326956105132118</v>
      </c>
    </row>
    <row r="90" spans="1:13" x14ac:dyDescent="0.25">
      <c r="A90" t="s">
        <v>26</v>
      </c>
      <c r="B90" s="1">
        <v>41243</v>
      </c>
      <c r="C90">
        <v>-77.632999999999996</v>
      </c>
      <c r="D90">
        <v>166.38300000000001</v>
      </c>
      <c r="E90" s="7">
        <v>112.5</v>
      </c>
      <c r="F90" s="7">
        <v>110</v>
      </c>
      <c r="G90" s="7">
        <v>115</v>
      </c>
      <c r="H90" s="5">
        <v>-1.8</v>
      </c>
      <c r="I90" s="5">
        <v>4.0999999999999996</v>
      </c>
      <c r="J90" s="5">
        <v>35.166249599999993</v>
      </c>
      <c r="K90" s="5">
        <v>11.298523930826672</v>
      </c>
      <c r="L90" s="12">
        <f t="shared" si="2"/>
        <v>3.9680735510449341</v>
      </c>
      <c r="M90" s="12">
        <f t="shared" si="3"/>
        <v>0.44833373975761559</v>
      </c>
    </row>
    <row r="91" spans="1:13" x14ac:dyDescent="0.25">
      <c r="A91" t="s">
        <v>26</v>
      </c>
      <c r="B91" s="1">
        <v>41243</v>
      </c>
      <c r="C91">
        <v>-77.632999999999996</v>
      </c>
      <c r="D91">
        <v>166.38300000000001</v>
      </c>
      <c r="E91" s="7">
        <v>117.5</v>
      </c>
      <c r="F91" s="7">
        <v>115</v>
      </c>
      <c r="G91" s="7">
        <v>120</v>
      </c>
      <c r="H91" s="5">
        <v>-1.4</v>
      </c>
      <c r="I91" s="5">
        <v>3.8</v>
      </c>
      <c r="J91" s="5">
        <v>27.567603200000001</v>
      </c>
      <c r="K91" s="5">
        <v>13.461281035350117</v>
      </c>
      <c r="L91" s="12">
        <f t="shared" si="2"/>
        <v>4.14277595113251</v>
      </c>
      <c r="M91" s="12">
        <f t="shared" si="3"/>
        <v>0.55767071344684604</v>
      </c>
    </row>
    <row r="92" spans="1:13" x14ac:dyDescent="0.25">
      <c r="A92" t="s">
        <v>26</v>
      </c>
      <c r="B92" s="1">
        <v>41243</v>
      </c>
      <c r="C92">
        <v>-77.632999999999996</v>
      </c>
      <c r="D92">
        <v>166.38300000000001</v>
      </c>
      <c r="E92" s="7">
        <v>122.5</v>
      </c>
      <c r="F92" s="7">
        <v>120</v>
      </c>
      <c r="G92" s="7">
        <v>125</v>
      </c>
      <c r="H92" s="5">
        <v>-1.9</v>
      </c>
      <c r="I92" s="5">
        <v>3.3</v>
      </c>
      <c r="J92" s="5">
        <v>37.024500199999999</v>
      </c>
      <c r="K92" s="5">
        <v>8.5983209570932519</v>
      </c>
      <c r="L92" s="12">
        <f t="shared" si="2"/>
        <v>3.9266098811938184</v>
      </c>
      <c r="M92" s="12">
        <f t="shared" si="3"/>
        <v>0.33762252031798251</v>
      </c>
    </row>
    <row r="93" spans="1:13" x14ac:dyDescent="0.25">
      <c r="A93" t="s">
        <v>26</v>
      </c>
      <c r="B93" s="1">
        <v>41243</v>
      </c>
      <c r="C93">
        <v>-77.632999999999996</v>
      </c>
      <c r="D93">
        <v>166.38300000000001</v>
      </c>
      <c r="E93" s="7">
        <v>127.5</v>
      </c>
      <c r="F93" s="7">
        <v>125</v>
      </c>
      <c r="G93" s="7">
        <v>130</v>
      </c>
      <c r="H93" s="5">
        <v>-1.4</v>
      </c>
      <c r="I93" s="5">
        <v>3.2</v>
      </c>
      <c r="J93" s="5">
        <v>27.567603200000001</v>
      </c>
      <c r="K93" s="5">
        <v>11.308718288514759</v>
      </c>
      <c r="L93" s="12">
        <f t="shared" si="2"/>
        <v>4.14277595113251</v>
      </c>
      <c r="M93" s="12">
        <f t="shared" si="3"/>
        <v>0.46849486163791343</v>
      </c>
    </row>
    <row r="94" spans="1:13" x14ac:dyDescent="0.25">
      <c r="A94" t="s">
        <v>26</v>
      </c>
      <c r="B94" s="1">
        <v>41243</v>
      </c>
      <c r="C94">
        <v>-77.632999999999996</v>
      </c>
      <c r="D94">
        <v>166.38300000000001</v>
      </c>
      <c r="E94" s="7">
        <v>132.5</v>
      </c>
      <c r="F94" s="7">
        <v>130</v>
      </c>
      <c r="G94" s="7">
        <v>135</v>
      </c>
      <c r="H94" s="5">
        <v>-1.7</v>
      </c>
      <c r="I94" s="5">
        <v>3.6</v>
      </c>
      <c r="J94" s="5">
        <v>33.2915414</v>
      </c>
      <c r="K94" s="5">
        <v>10.483777181755643</v>
      </c>
      <c r="L94" s="12">
        <f t="shared" si="2"/>
        <v>4.0104013668865708</v>
      </c>
      <c r="M94" s="12">
        <f t="shared" si="3"/>
        <v>0.42044154339847073</v>
      </c>
    </row>
    <row r="95" spans="1:13" x14ac:dyDescent="0.25">
      <c r="A95" t="s">
        <v>26</v>
      </c>
      <c r="B95" s="1">
        <v>41243</v>
      </c>
      <c r="C95">
        <v>-77.632999999999996</v>
      </c>
      <c r="D95">
        <v>166.38300000000001</v>
      </c>
      <c r="E95" s="7">
        <v>137.5</v>
      </c>
      <c r="F95" s="7">
        <v>135</v>
      </c>
      <c r="G95" s="7">
        <v>140</v>
      </c>
      <c r="H95" s="5">
        <v>-1.8</v>
      </c>
      <c r="I95" s="5">
        <v>3.1</v>
      </c>
      <c r="J95" s="5">
        <v>35.166249599999993</v>
      </c>
      <c r="K95" s="5">
        <v>8.5148828415754831</v>
      </c>
      <c r="L95" s="12">
        <f>EXP(LN(0.0000019)+(-415.2807)+(596.8104)*(100/(H95+273.15))+(379.2599)*LN((H95+273.15)/100)+(-62.0757)*((H95+273.15)/100)+J95*((-0.05916)+(0.032174)*((H95+273.15)/100)+(-0.0048198)*((H95+273.15)/100)^2))</f>
        <v>3.9680735510449341</v>
      </c>
      <c r="M95" s="12">
        <f>L95*(K95/100)</f>
        <v>0.33787681393902008</v>
      </c>
    </row>
    <row r="96" spans="1:13" x14ac:dyDescent="0.25">
      <c r="A96" t="s">
        <v>26</v>
      </c>
      <c r="B96" s="1">
        <v>41243</v>
      </c>
      <c r="C96">
        <v>-77.632999999999996</v>
      </c>
      <c r="D96">
        <v>166.38300000000001</v>
      </c>
      <c r="E96" s="7">
        <v>142.5</v>
      </c>
      <c r="F96" s="7">
        <v>140</v>
      </c>
      <c r="G96" s="7">
        <v>145</v>
      </c>
      <c r="I96" s="5">
        <v>3.2</v>
      </c>
      <c r="L96" s="12"/>
      <c r="M96" s="12"/>
    </row>
    <row r="97" spans="1:17" x14ac:dyDescent="0.25">
      <c r="A97" t="s">
        <v>26</v>
      </c>
      <c r="B97" s="1">
        <v>41243</v>
      </c>
      <c r="C97">
        <v>-77.632999999999996</v>
      </c>
      <c r="D97">
        <v>166.38300000000001</v>
      </c>
      <c r="E97" s="7">
        <v>147.5</v>
      </c>
      <c r="F97" s="7">
        <v>145</v>
      </c>
      <c r="G97" s="7">
        <v>150</v>
      </c>
      <c r="H97" s="5">
        <v>-1.3</v>
      </c>
      <c r="I97" s="5">
        <v>3.4</v>
      </c>
      <c r="J97" s="5">
        <v>25.625996600000004</v>
      </c>
      <c r="K97" s="5">
        <v>12.962701666184792</v>
      </c>
      <c r="L97" s="12">
        <f t="shared" si="2"/>
        <v>4.1887694968292051</v>
      </c>
      <c r="M97" s="12">
        <f t="shared" si="3"/>
        <v>0.54297769335811974</v>
      </c>
    </row>
    <row r="98" spans="1:17" x14ac:dyDescent="0.25">
      <c r="A98" t="s">
        <v>26</v>
      </c>
      <c r="B98" s="95">
        <v>41243</v>
      </c>
      <c r="C98" s="94">
        <v>-77.632999999999996</v>
      </c>
      <c r="D98" s="94">
        <v>166.38300000000001</v>
      </c>
      <c r="E98" s="96">
        <v>152.5</v>
      </c>
      <c r="F98" s="96">
        <v>150</v>
      </c>
      <c r="G98" s="96">
        <v>155</v>
      </c>
      <c r="H98" s="97">
        <v>-1.4</v>
      </c>
      <c r="I98" s="97">
        <v>4.0999999999999996</v>
      </c>
      <c r="J98" s="97">
        <v>27.567603200000001</v>
      </c>
      <c r="K98" s="97">
        <f>0.145414354370571*100</f>
        <v>14.541435437057098</v>
      </c>
      <c r="L98" s="12">
        <f t="shared" si="2"/>
        <v>4.14277595113251</v>
      </c>
      <c r="M98" s="12">
        <f t="shared" si="3"/>
        <v>0.60241909023586204</v>
      </c>
    </row>
    <row r="99" spans="1:17" x14ac:dyDescent="0.25">
      <c r="A99" t="s">
        <v>26</v>
      </c>
      <c r="B99" s="95">
        <v>41243</v>
      </c>
      <c r="C99" s="94">
        <v>-77.632999999999996</v>
      </c>
      <c r="D99" s="94">
        <v>166.38300000000001</v>
      </c>
      <c r="E99" s="96">
        <v>157.5</v>
      </c>
      <c r="F99" s="96">
        <v>155</v>
      </c>
      <c r="G99" s="96">
        <v>160</v>
      </c>
      <c r="H99" s="97">
        <v>-1.5</v>
      </c>
      <c r="I99" s="97">
        <v>5.2</v>
      </c>
      <c r="J99" s="97">
        <v>29.492325000000005</v>
      </c>
      <c r="K99" s="97">
        <f>0.172719418512148*100</f>
        <v>17.271941851214802</v>
      </c>
      <c r="L99" s="12">
        <f t="shared" si="2"/>
        <v>4.097731370989333</v>
      </c>
      <c r="M99" s="12">
        <f t="shared" si="3"/>
        <v>0.70775777961626463</v>
      </c>
    </row>
    <row r="100" spans="1:17" x14ac:dyDescent="0.25">
      <c r="A100" t="s">
        <v>26</v>
      </c>
      <c r="B100" s="95">
        <v>41243</v>
      </c>
      <c r="C100" s="94">
        <v>-77.632999999999996</v>
      </c>
      <c r="D100" s="94">
        <v>166.38300000000001</v>
      </c>
      <c r="E100" s="96">
        <v>162.5</v>
      </c>
      <c r="F100" s="96">
        <v>160</v>
      </c>
      <c r="G100" s="96">
        <v>165</v>
      </c>
      <c r="H100" s="97">
        <v>-1.6</v>
      </c>
      <c r="I100" s="97">
        <v>3.9</v>
      </c>
      <c r="J100" s="97">
        <v>31.400268799999999</v>
      </c>
      <c r="K100" s="97">
        <f>0.120801920090248*100</f>
        <v>12.080192009024799</v>
      </c>
      <c r="L100" s="12">
        <f t="shared" si="2"/>
        <v>4.0536136716249747</v>
      </c>
      <c r="M100" s="12">
        <f t="shared" si="3"/>
        <v>0.48968431483637692</v>
      </c>
    </row>
    <row r="101" spans="1:17" x14ac:dyDescent="0.25">
      <c r="A101" t="s">
        <v>26</v>
      </c>
      <c r="B101" s="95">
        <v>41243</v>
      </c>
      <c r="C101" s="94">
        <v>-77.632999999999996</v>
      </c>
      <c r="D101" s="94">
        <v>166.38300000000001</v>
      </c>
      <c r="E101" s="96">
        <v>167.5</v>
      </c>
      <c r="F101" s="96">
        <v>165</v>
      </c>
      <c r="G101" s="96">
        <v>170</v>
      </c>
      <c r="H101" s="97">
        <v>-1.7</v>
      </c>
      <c r="I101" s="97">
        <v>4.0999999999999996</v>
      </c>
      <c r="J101" s="97">
        <v>33.2915414</v>
      </c>
      <c r="K101" s="97">
        <f>0.11960300579102*100</f>
        <v>11.960300579102</v>
      </c>
      <c r="L101" s="12">
        <f t="shared" si="2"/>
        <v>4.0104013668865708</v>
      </c>
      <c r="M101" s="12">
        <f t="shared" si="3"/>
        <v>0.47965605790804905</v>
      </c>
      <c r="N101" s="12"/>
    </row>
    <row r="102" spans="1:17" s="3" customFormat="1" x14ac:dyDescent="0.25">
      <c r="A102" s="3" t="s">
        <v>26</v>
      </c>
      <c r="B102" s="99">
        <v>41243</v>
      </c>
      <c r="C102" s="98">
        <v>-77.632999999999996</v>
      </c>
      <c r="D102" s="98">
        <v>166.38300000000001</v>
      </c>
      <c r="E102" s="100">
        <v>172.5</v>
      </c>
      <c r="F102" s="100">
        <v>170</v>
      </c>
      <c r="G102" s="100">
        <v>175</v>
      </c>
      <c r="H102" s="101">
        <v>-1.8</v>
      </c>
      <c r="I102" s="101">
        <v>9</v>
      </c>
      <c r="J102" s="101">
        <v>35.166249599999993</v>
      </c>
      <c r="K102" s="101">
        <f>0.252063884131594*100</f>
        <v>25.206388413159399</v>
      </c>
      <c r="L102" s="15">
        <f t="shared" si="2"/>
        <v>3.9680735510449341</v>
      </c>
      <c r="M102" s="15">
        <f t="shared" si="3"/>
        <v>1.000208031796233</v>
      </c>
    </row>
    <row r="103" spans="1:17" x14ac:dyDescent="0.25">
      <c r="A103" t="s">
        <v>3</v>
      </c>
      <c r="B103" s="1">
        <v>39906</v>
      </c>
      <c r="C103">
        <v>71.366479999999996</v>
      </c>
      <c r="D103">
        <v>-156.54074</v>
      </c>
      <c r="E103">
        <v>2.5</v>
      </c>
      <c r="F103">
        <v>0</v>
      </c>
      <c r="G103">
        <v>5</v>
      </c>
      <c r="H103" s="5">
        <v>-14.4</v>
      </c>
      <c r="I103" s="5">
        <v>6.8</v>
      </c>
      <c r="J103" s="5">
        <v>210.18829367975479</v>
      </c>
      <c r="K103" s="5">
        <v>2.6453402637453127</v>
      </c>
      <c r="L103" s="12">
        <f t="shared" si="2"/>
        <v>1.516486452595611</v>
      </c>
      <c r="M103" s="12">
        <f t="shared" si="3"/>
        <v>4.0116226724754671E-2</v>
      </c>
    </row>
    <row r="104" spans="1:17" x14ac:dyDescent="0.25">
      <c r="A104" t="s">
        <v>3</v>
      </c>
      <c r="B104" s="1">
        <v>39906</v>
      </c>
      <c r="C104">
        <v>71.366479999999996</v>
      </c>
      <c r="D104">
        <v>-156.54074</v>
      </c>
      <c r="E104">
        <v>7.5</v>
      </c>
      <c r="F104">
        <v>5</v>
      </c>
      <c r="G104">
        <v>10</v>
      </c>
      <c r="H104" s="5">
        <v>-13.7</v>
      </c>
      <c r="I104" s="5">
        <v>8.4</v>
      </c>
      <c r="J104" s="5">
        <v>202.03509806813153</v>
      </c>
      <c r="K104" s="5">
        <v>3.4221984262117116</v>
      </c>
      <c r="L104" s="12">
        <f t="shared" si="2"/>
        <v>1.5857576527207213</v>
      </c>
      <c r="M104" s="12">
        <f t="shared" si="3"/>
        <v>5.4267773434940304E-2</v>
      </c>
    </row>
    <row r="105" spans="1:17" x14ac:dyDescent="0.25">
      <c r="A105" t="s">
        <v>3</v>
      </c>
      <c r="B105" s="1">
        <v>39906</v>
      </c>
      <c r="C105">
        <v>71.366479999999996</v>
      </c>
      <c r="D105">
        <v>-156.54074</v>
      </c>
      <c r="E105">
        <v>12.5</v>
      </c>
      <c r="F105">
        <v>10</v>
      </c>
      <c r="G105">
        <v>15</v>
      </c>
      <c r="H105" s="5">
        <v>-14.4</v>
      </c>
      <c r="I105" s="5">
        <v>5.4</v>
      </c>
      <c r="J105" s="5">
        <v>210.18829367975479</v>
      </c>
      <c r="K105" s="5">
        <v>2.0977562131125542</v>
      </c>
      <c r="L105" s="12">
        <f t="shared" si="2"/>
        <v>1.516486452595611</v>
      </c>
      <c r="M105" s="12">
        <f t="shared" si="3"/>
        <v>3.1812188780334601E-2</v>
      </c>
      <c r="N105" s="8"/>
      <c r="O105" s="8"/>
      <c r="P105" s="8"/>
      <c r="Q105" s="2"/>
    </row>
    <row r="106" spans="1:17" x14ac:dyDescent="0.25">
      <c r="A106" t="s">
        <v>3</v>
      </c>
      <c r="B106" s="1">
        <v>39906</v>
      </c>
      <c r="C106">
        <v>71.366479999999996</v>
      </c>
      <c r="D106">
        <v>-156.54074</v>
      </c>
      <c r="E106">
        <v>17.5</v>
      </c>
      <c r="F106">
        <v>15</v>
      </c>
      <c r="G106">
        <v>20</v>
      </c>
      <c r="H106" s="5">
        <v>-14.4</v>
      </c>
      <c r="I106" s="5">
        <v>4.9000000000000004</v>
      </c>
      <c r="J106" s="5">
        <v>210.18829367975479</v>
      </c>
      <c r="K106" s="5">
        <v>1.9025636592969346</v>
      </c>
      <c r="L106" s="12">
        <f t="shared" si="2"/>
        <v>1.516486452595611</v>
      </c>
      <c r="M106" s="12">
        <f t="shared" si="3"/>
        <v>2.8852120145245328E-2</v>
      </c>
      <c r="N106" s="11"/>
      <c r="O106" s="11"/>
      <c r="P106" s="10"/>
      <c r="Q106" s="11"/>
    </row>
    <row r="107" spans="1:17" x14ac:dyDescent="0.25">
      <c r="A107" t="s">
        <v>3</v>
      </c>
      <c r="B107" s="1">
        <v>39906</v>
      </c>
      <c r="C107">
        <v>71.366479999999996</v>
      </c>
      <c r="D107">
        <v>-156.54074</v>
      </c>
      <c r="E107">
        <v>22.5</v>
      </c>
      <c r="F107">
        <v>20</v>
      </c>
      <c r="G107">
        <v>25</v>
      </c>
      <c r="H107" s="5">
        <v>-13</v>
      </c>
      <c r="I107" s="5">
        <v>4.7</v>
      </c>
      <c r="J107" s="5">
        <v>193.71181642080168</v>
      </c>
      <c r="K107" s="5">
        <v>1.9977410770969748</v>
      </c>
      <c r="L107" s="12">
        <f t="shared" si="2"/>
        <v>1.6599335785947325</v>
      </c>
      <c r="M107" s="12">
        <f t="shared" si="3"/>
        <v>3.3161174952112765E-2</v>
      </c>
      <c r="O107" s="12"/>
      <c r="Q107" s="12"/>
    </row>
    <row r="108" spans="1:17" x14ac:dyDescent="0.25">
      <c r="A108" t="s">
        <v>3</v>
      </c>
      <c r="B108" s="1">
        <v>39906</v>
      </c>
      <c r="C108">
        <v>71.366479999999996</v>
      </c>
      <c r="D108">
        <v>-156.54074</v>
      </c>
      <c r="E108">
        <v>27.5</v>
      </c>
      <c r="F108">
        <v>25</v>
      </c>
      <c r="G108">
        <v>30</v>
      </c>
      <c r="H108" s="5">
        <v>-12.1</v>
      </c>
      <c r="I108" s="5">
        <v>4.7</v>
      </c>
      <c r="J108" s="5">
        <v>182.75185017368977</v>
      </c>
      <c r="K108" s="5">
        <v>2.1265751805261606</v>
      </c>
      <c r="L108" s="12">
        <f t="shared" si="2"/>
        <v>1.7631888955018387</v>
      </c>
      <c r="M108" s="12">
        <f t="shared" si="3"/>
        <v>3.7495537437535441E-2</v>
      </c>
      <c r="O108" s="12"/>
      <c r="Q108" s="12"/>
    </row>
    <row r="109" spans="1:17" x14ac:dyDescent="0.25">
      <c r="A109" t="s">
        <v>3</v>
      </c>
      <c r="B109" s="1">
        <v>39906</v>
      </c>
      <c r="C109">
        <v>71.366479999999996</v>
      </c>
      <c r="D109">
        <v>-156.54074</v>
      </c>
      <c r="E109">
        <v>32.5</v>
      </c>
      <c r="F109">
        <v>30</v>
      </c>
      <c r="G109">
        <v>35</v>
      </c>
      <c r="H109" s="5">
        <v>-11.8</v>
      </c>
      <c r="I109" s="5">
        <v>4.5</v>
      </c>
      <c r="J109" s="5">
        <v>179.03201335153997</v>
      </c>
      <c r="K109" s="5">
        <v>2.0803526351392443</v>
      </c>
      <c r="L109" s="12">
        <f t="shared" si="2"/>
        <v>1.7997327745032887</v>
      </c>
      <c r="M109" s="12">
        <f t="shared" si="3"/>
        <v>3.7440788199843797E-2</v>
      </c>
      <c r="O109" s="12"/>
      <c r="Q109" s="12"/>
    </row>
    <row r="110" spans="1:17" x14ac:dyDescent="0.25">
      <c r="A110" t="s">
        <v>3</v>
      </c>
      <c r="B110" s="1">
        <v>39906</v>
      </c>
      <c r="C110">
        <v>71.366479999999996</v>
      </c>
      <c r="D110">
        <v>-156.54074</v>
      </c>
      <c r="E110">
        <v>37.5</v>
      </c>
      <c r="F110">
        <v>35</v>
      </c>
      <c r="G110">
        <v>40</v>
      </c>
      <c r="H110" s="5">
        <v>-11.5</v>
      </c>
      <c r="I110" s="5">
        <v>4.3</v>
      </c>
      <c r="J110" s="5">
        <v>175.27815881725348</v>
      </c>
      <c r="K110" s="5">
        <v>2.0321326060436391</v>
      </c>
      <c r="L110" s="12">
        <f t="shared" si="2"/>
        <v>1.8374050986422976</v>
      </c>
      <c r="M110" s="12">
        <f t="shared" si="3"/>
        <v>3.7338508114618425E-2</v>
      </c>
      <c r="O110" s="12"/>
      <c r="Q110" s="12"/>
    </row>
    <row r="111" spans="1:17" x14ac:dyDescent="0.25">
      <c r="A111" t="s">
        <v>3</v>
      </c>
      <c r="B111" s="1">
        <v>39906</v>
      </c>
      <c r="C111">
        <v>71.366479999999996</v>
      </c>
      <c r="D111">
        <v>-156.54074</v>
      </c>
      <c r="E111">
        <v>45</v>
      </c>
      <c r="F111"/>
      <c r="G111"/>
      <c r="H111" s="5">
        <v>-11.4</v>
      </c>
      <c r="I111" s="5">
        <v>5.0999999999999996</v>
      </c>
      <c r="J111" s="5">
        <v>174.01923370477789</v>
      </c>
      <c r="K111" s="5">
        <v>2.4305831400201603</v>
      </c>
      <c r="L111" s="12">
        <f t="shared" si="2"/>
        <v>1.8502205271850209</v>
      </c>
      <c r="M111" s="12">
        <f t="shared" si="3"/>
        <v>4.4971148186951249E-2</v>
      </c>
      <c r="O111" s="12"/>
      <c r="Q111" s="12"/>
    </row>
    <row r="112" spans="1:17" x14ac:dyDescent="0.25">
      <c r="A112" t="s">
        <v>3</v>
      </c>
      <c r="B112" s="1">
        <v>39906</v>
      </c>
      <c r="C112">
        <v>71.366479999999996</v>
      </c>
      <c r="D112">
        <v>-156.54074</v>
      </c>
      <c r="E112">
        <v>50</v>
      </c>
      <c r="F112"/>
      <c r="G112"/>
      <c r="H112" s="5">
        <v>-10.5</v>
      </c>
      <c r="I112" s="5">
        <v>4</v>
      </c>
      <c r="J112" s="5">
        <v>162.51354279523295</v>
      </c>
      <c r="K112" s="5">
        <v>2.0435487743705356</v>
      </c>
      <c r="L112" s="12">
        <f t="shared" si="2"/>
        <v>1.9716842907227778</v>
      </c>
      <c r="M112" s="12">
        <f t="shared" si="3"/>
        <v>4.0292330157521712E-2</v>
      </c>
      <c r="O112" s="12"/>
      <c r="Q112" s="12"/>
    </row>
    <row r="113" spans="1:17" x14ac:dyDescent="0.25">
      <c r="A113" t="s">
        <v>3</v>
      </c>
      <c r="B113" s="1">
        <v>39906</v>
      </c>
      <c r="C113">
        <v>71.366479999999996</v>
      </c>
      <c r="D113">
        <v>-156.54074</v>
      </c>
      <c r="E113">
        <v>57.5</v>
      </c>
      <c r="F113">
        <v>55</v>
      </c>
      <c r="G113">
        <v>60</v>
      </c>
      <c r="H113" s="5">
        <v>-8.64</v>
      </c>
      <c r="I113" s="5">
        <v>4.5999999999999996</v>
      </c>
      <c r="J113" s="5">
        <v>137.68924302788847</v>
      </c>
      <c r="K113" s="5">
        <v>2.7819144808756433</v>
      </c>
      <c r="L113" s="12">
        <f t="shared" si="2"/>
        <v>2.2621796593248109</v>
      </c>
      <c r="M113" s="12">
        <f t="shared" si="3"/>
        <v>6.2931903526180208E-2</v>
      </c>
      <c r="O113" s="12"/>
      <c r="Q113" s="12"/>
    </row>
    <row r="114" spans="1:17" x14ac:dyDescent="0.25">
      <c r="A114" t="s">
        <v>3</v>
      </c>
      <c r="B114" s="1">
        <v>39906</v>
      </c>
      <c r="C114">
        <v>71.366479999999996</v>
      </c>
      <c r="D114">
        <v>-156.54074</v>
      </c>
      <c r="E114">
        <v>62.5</v>
      </c>
      <c r="F114">
        <v>60</v>
      </c>
      <c r="G114">
        <v>65</v>
      </c>
      <c r="H114" s="5">
        <v>-7.4</v>
      </c>
      <c r="I114" s="5">
        <v>4.8</v>
      </c>
      <c r="J114" s="5">
        <v>120.3056413591286</v>
      </c>
      <c r="K114" s="5">
        <v>3.3241023161659831</v>
      </c>
      <c r="L114" s="12">
        <f t="shared" si="2"/>
        <v>2.4909659613500152</v>
      </c>
      <c r="M114" s="12">
        <f t="shared" si="3"/>
        <v>8.2802257216142108E-2</v>
      </c>
      <c r="O114" s="12"/>
      <c r="Q114" s="12"/>
    </row>
    <row r="115" spans="1:17" x14ac:dyDescent="0.25">
      <c r="A115" t="s">
        <v>3</v>
      </c>
      <c r="B115" s="1">
        <v>39906</v>
      </c>
      <c r="C115">
        <v>71.366479999999996</v>
      </c>
      <c r="D115">
        <v>-156.54074</v>
      </c>
      <c r="E115">
        <v>67.5</v>
      </c>
      <c r="F115">
        <v>65</v>
      </c>
      <c r="G115">
        <v>70</v>
      </c>
      <c r="H115" s="5">
        <v>-7</v>
      </c>
      <c r="I115" s="5">
        <v>4.4000000000000004</v>
      </c>
      <c r="J115" s="5">
        <v>114.54753722794959</v>
      </c>
      <c r="K115" s="5">
        <v>3.1986420364061257</v>
      </c>
      <c r="L115" s="12">
        <f t="shared" si="2"/>
        <v>2.5717475076271166</v>
      </c>
      <c r="M115" s="12">
        <f t="shared" si="3"/>
        <v>8.2260996849187779E-2</v>
      </c>
      <c r="O115" s="12"/>
      <c r="Q115" s="12"/>
    </row>
    <row r="116" spans="1:17" x14ac:dyDescent="0.25">
      <c r="A116" t="s">
        <v>3</v>
      </c>
      <c r="B116" s="1">
        <v>39906</v>
      </c>
      <c r="C116">
        <v>71.366479999999996</v>
      </c>
      <c r="D116">
        <v>-156.54074</v>
      </c>
      <c r="E116">
        <v>72.5</v>
      </c>
      <c r="F116">
        <v>70</v>
      </c>
      <c r="G116">
        <v>75</v>
      </c>
      <c r="H116" s="5">
        <v>-6.3</v>
      </c>
      <c r="I116" s="5">
        <v>3.7</v>
      </c>
      <c r="J116" s="5">
        <v>104.28736964078796</v>
      </c>
      <c r="K116" s="5">
        <v>2.9519357674660096</v>
      </c>
      <c r="L116" s="12">
        <f t="shared" si="2"/>
        <v>2.7222198141485219</v>
      </c>
      <c r="M116" s="12">
        <f t="shared" si="3"/>
        <v>8.035818036289695E-2</v>
      </c>
      <c r="O116" s="12"/>
      <c r="Q116" s="12"/>
    </row>
    <row r="117" spans="1:17" x14ac:dyDescent="0.25">
      <c r="A117" t="s">
        <v>3</v>
      </c>
      <c r="B117" s="1">
        <v>39906</v>
      </c>
      <c r="C117">
        <v>71.366479999999996</v>
      </c>
      <c r="D117">
        <v>-156.54074</v>
      </c>
      <c r="E117">
        <v>77.5</v>
      </c>
      <c r="F117">
        <v>75</v>
      </c>
      <c r="G117">
        <v>80</v>
      </c>
      <c r="H117" s="5">
        <v>-5.7</v>
      </c>
      <c r="I117" s="5">
        <v>3.9</v>
      </c>
      <c r="J117" s="5">
        <v>95.30178899849524</v>
      </c>
      <c r="K117" s="5">
        <v>3.4073711090839085</v>
      </c>
      <c r="L117" s="12">
        <f t="shared" si="2"/>
        <v>2.8611753128132347</v>
      </c>
      <c r="M117" s="12">
        <f t="shared" si="3"/>
        <v>9.7490860989039307E-2</v>
      </c>
      <c r="O117" s="12"/>
      <c r="Q117" s="12"/>
    </row>
    <row r="118" spans="1:17" x14ac:dyDescent="0.25">
      <c r="A118" t="s">
        <v>3</v>
      </c>
      <c r="B118" s="1">
        <v>39906</v>
      </c>
      <c r="C118">
        <v>71.366479999999996</v>
      </c>
      <c r="D118">
        <v>-156.54074</v>
      </c>
      <c r="E118">
        <v>82.5</v>
      </c>
      <c r="F118">
        <v>80</v>
      </c>
      <c r="G118">
        <v>85</v>
      </c>
      <c r="H118" s="5">
        <v>-5.2</v>
      </c>
      <c r="I118" s="5">
        <v>4.2</v>
      </c>
      <c r="J118" s="5">
        <v>87.674928342606648</v>
      </c>
      <c r="K118" s="5">
        <v>3.993793703657285</v>
      </c>
      <c r="L118" s="12">
        <f t="shared" si="2"/>
        <v>2.9846270200799552</v>
      </c>
      <c r="M118" s="12">
        <f t="shared" si="3"/>
        <v>0.11919984600560729</v>
      </c>
      <c r="O118" s="12"/>
      <c r="Q118" s="12"/>
    </row>
    <row r="119" spans="1:17" x14ac:dyDescent="0.25">
      <c r="A119" t="s">
        <v>3</v>
      </c>
      <c r="B119" s="1">
        <v>39906</v>
      </c>
      <c r="C119">
        <v>71.366479999999996</v>
      </c>
      <c r="D119">
        <v>-156.54074</v>
      </c>
      <c r="E119">
        <v>87.5</v>
      </c>
      <c r="F119">
        <v>85</v>
      </c>
      <c r="G119">
        <v>90</v>
      </c>
      <c r="H119" s="5">
        <v>-4.8</v>
      </c>
      <c r="I119" s="5">
        <v>5.8</v>
      </c>
      <c r="J119" s="5">
        <v>81.480224070616202</v>
      </c>
      <c r="K119" s="5">
        <v>5.9569496920145406</v>
      </c>
      <c r="L119" s="12">
        <f t="shared" si="2"/>
        <v>3.0887693656579915</v>
      </c>
      <c r="M119" s="12">
        <f t="shared" si="3"/>
        <v>0.18399643721460321</v>
      </c>
      <c r="O119" s="12"/>
      <c r="Q119" s="12"/>
    </row>
    <row r="120" spans="1:17" x14ac:dyDescent="0.25">
      <c r="A120" t="s">
        <v>3</v>
      </c>
      <c r="B120" s="1">
        <v>39906</v>
      </c>
      <c r="C120">
        <v>71.366479999999996</v>
      </c>
      <c r="D120">
        <v>-156.54074</v>
      </c>
      <c r="E120">
        <v>92.5</v>
      </c>
      <c r="F120">
        <v>90</v>
      </c>
      <c r="G120">
        <v>95</v>
      </c>
      <c r="H120" s="5">
        <v>-4.2</v>
      </c>
      <c r="I120" s="5">
        <v>4.8</v>
      </c>
      <c r="J120" s="5">
        <v>72.028811524609836</v>
      </c>
      <c r="K120" s="5">
        <v>5.5834876295209117</v>
      </c>
      <c r="L120" s="12">
        <f t="shared" si="2"/>
        <v>3.2546258878838654</v>
      </c>
      <c r="M120" s="12">
        <f t="shared" si="3"/>
        <v>0.18172163383718076</v>
      </c>
      <c r="O120" s="12"/>
      <c r="Q120" s="12"/>
    </row>
    <row r="121" spans="1:17" x14ac:dyDescent="0.25">
      <c r="A121" t="s">
        <v>3</v>
      </c>
      <c r="B121" s="1">
        <v>39906</v>
      </c>
      <c r="C121">
        <v>71.366479999999996</v>
      </c>
      <c r="D121">
        <v>-156.54074</v>
      </c>
      <c r="E121">
        <v>97.5</v>
      </c>
      <c r="F121">
        <v>95</v>
      </c>
      <c r="G121">
        <v>100</v>
      </c>
      <c r="H121" s="5">
        <v>-3.3</v>
      </c>
      <c r="I121" s="5">
        <v>5.8</v>
      </c>
      <c r="J121" s="5">
        <v>57.481275039191772</v>
      </c>
      <c r="K121" s="5">
        <v>8.5471739894947412</v>
      </c>
      <c r="L121" s="12">
        <f t="shared" si="2"/>
        <v>3.5272424657921206</v>
      </c>
      <c r="M121" s="12">
        <f t="shared" si="3"/>
        <v>0.30147955058259707</v>
      </c>
      <c r="O121" s="12"/>
      <c r="Q121" s="12"/>
    </row>
    <row r="122" spans="1:17" x14ac:dyDescent="0.25">
      <c r="A122" t="s">
        <v>3</v>
      </c>
      <c r="B122" s="1">
        <v>39906</v>
      </c>
      <c r="C122">
        <v>71.366479999999996</v>
      </c>
      <c r="D122">
        <v>-156.54074</v>
      </c>
      <c r="E122">
        <v>102.5</v>
      </c>
      <c r="F122">
        <v>100</v>
      </c>
      <c r="G122">
        <v>105</v>
      </c>
      <c r="H122" s="5">
        <v>-2.9</v>
      </c>
      <c r="I122" s="5">
        <v>5.0999999999999996</v>
      </c>
      <c r="J122" s="5">
        <v>50.868268724785125</v>
      </c>
      <c r="K122" s="5">
        <v>8.5407632369520474</v>
      </c>
      <c r="L122" s="12">
        <f t="shared" si="2"/>
        <v>3.6584950515717063</v>
      </c>
      <c r="M122" s="12">
        <f t="shared" si="3"/>
        <v>0.31246340039034615</v>
      </c>
      <c r="O122" s="12"/>
      <c r="Q122" s="12"/>
    </row>
    <row r="123" spans="1:17" x14ac:dyDescent="0.25">
      <c r="A123" t="s">
        <v>3</v>
      </c>
      <c r="B123" s="1">
        <v>39906</v>
      </c>
      <c r="C123">
        <v>71.366479999999996</v>
      </c>
      <c r="D123">
        <v>-156.54074</v>
      </c>
      <c r="E123">
        <v>107.5</v>
      </c>
      <c r="F123">
        <v>105</v>
      </c>
      <c r="G123">
        <v>110</v>
      </c>
      <c r="H123" s="5">
        <v>-2.4</v>
      </c>
      <c r="I123" s="5">
        <v>5.5</v>
      </c>
      <c r="J123" s="5">
        <v>42.470359228455138</v>
      </c>
      <c r="K123" s="5">
        <v>11.197939423908538</v>
      </c>
      <c r="L123" s="12">
        <f t="shared" si="2"/>
        <v>3.832122276950042</v>
      </c>
      <c r="M123" s="12">
        <f t="shared" si="3"/>
        <v>0.42911873122297028</v>
      </c>
      <c r="O123" s="12"/>
      <c r="Q123" s="12"/>
    </row>
    <row r="124" spans="1:17" s="3" customFormat="1" x14ac:dyDescent="0.25">
      <c r="A124" s="3" t="s">
        <v>3</v>
      </c>
      <c r="B124" s="4">
        <v>39906</v>
      </c>
      <c r="C124" s="3">
        <v>71.366479999999996</v>
      </c>
      <c r="D124" s="3">
        <v>-156.54074</v>
      </c>
      <c r="E124" s="3">
        <v>112.5</v>
      </c>
      <c r="F124" s="3">
        <v>110</v>
      </c>
      <c r="G124" s="3">
        <v>115</v>
      </c>
      <c r="H124" s="6">
        <v>-2.1</v>
      </c>
      <c r="I124" s="6">
        <v>7.8</v>
      </c>
      <c r="J124" s="6">
        <v>37.359900373599004</v>
      </c>
      <c r="K124" s="6">
        <v>18.408480175563117</v>
      </c>
      <c r="L124" s="15">
        <f t="shared" si="2"/>
        <v>3.9417223888451818</v>
      </c>
      <c r="M124" s="15">
        <f t="shared" si="3"/>
        <v>0.72561118452629814</v>
      </c>
      <c r="O124" s="15"/>
      <c r="Q124" s="15"/>
    </row>
    <row r="125" spans="1:17" x14ac:dyDescent="0.25">
      <c r="A125" t="s">
        <v>3</v>
      </c>
      <c r="B125" s="1">
        <v>39941</v>
      </c>
      <c r="C125">
        <v>71.366479999999996</v>
      </c>
      <c r="D125">
        <v>-156.54074</v>
      </c>
      <c r="E125">
        <v>2.5</v>
      </c>
      <c r="F125">
        <v>0</v>
      </c>
      <c r="G125">
        <v>5</v>
      </c>
      <c r="H125" s="5">
        <v>-4</v>
      </c>
      <c r="I125" s="5">
        <v>4.7</v>
      </c>
      <c r="J125" s="5">
        <v>68.834968163827227</v>
      </c>
      <c r="K125" s="5">
        <v>5.7276982000675245</v>
      </c>
      <c r="L125" s="12">
        <f t="shared" si="2"/>
        <v>3.3126377266137541</v>
      </c>
      <c r="M125" s="12">
        <f t="shared" si="3"/>
        <v>0.18973789144201375</v>
      </c>
      <c r="O125" s="12"/>
      <c r="Q125" s="12"/>
    </row>
    <row r="126" spans="1:17" x14ac:dyDescent="0.25">
      <c r="A126" t="s">
        <v>3</v>
      </c>
      <c r="B126" s="1">
        <v>39941</v>
      </c>
      <c r="C126">
        <v>71.366479999999996</v>
      </c>
      <c r="D126">
        <v>-156.54074</v>
      </c>
      <c r="E126">
        <v>7.5</v>
      </c>
      <c r="F126">
        <v>5</v>
      </c>
      <c r="G126">
        <v>10</v>
      </c>
      <c r="H126" s="5">
        <v>-3.9</v>
      </c>
      <c r="I126" s="5">
        <v>6.7</v>
      </c>
      <c r="J126" s="5">
        <v>67.229787967591804</v>
      </c>
      <c r="K126" s="5">
        <v>8.398092142113077</v>
      </c>
      <c r="L126" s="12">
        <f t="shared" si="2"/>
        <v>3.3421778724559905</v>
      </c>
      <c r="M126" s="12">
        <f t="shared" si="3"/>
        <v>0.28067917728216857</v>
      </c>
      <c r="O126" s="12"/>
      <c r="Q126" s="12"/>
    </row>
    <row r="127" spans="1:17" x14ac:dyDescent="0.25">
      <c r="A127" t="s">
        <v>3</v>
      </c>
      <c r="B127" s="1">
        <v>39941</v>
      </c>
      <c r="C127">
        <v>71.366479999999996</v>
      </c>
      <c r="D127">
        <v>-156.54074</v>
      </c>
      <c r="E127">
        <v>12.5</v>
      </c>
      <c r="F127">
        <v>10</v>
      </c>
      <c r="G127">
        <v>15</v>
      </c>
      <c r="H127" s="5">
        <v>-3.7</v>
      </c>
      <c r="I127" s="5">
        <v>5.9</v>
      </c>
      <c r="J127" s="5">
        <v>64.002767687251335</v>
      </c>
      <c r="K127" s="5">
        <v>7.7712451606363837</v>
      </c>
      <c r="L127" s="12">
        <f t="shared" si="2"/>
        <v>3.4023534756630225</v>
      </c>
      <c r="M127" s="12">
        <f t="shared" si="3"/>
        <v>0.26440522982520642</v>
      </c>
      <c r="O127" s="12"/>
      <c r="Q127" s="12"/>
    </row>
    <row r="128" spans="1:17" x14ac:dyDescent="0.25">
      <c r="A128" t="s">
        <v>3</v>
      </c>
      <c r="B128" s="1">
        <v>39941</v>
      </c>
      <c r="C128">
        <v>71.366479999999996</v>
      </c>
      <c r="D128">
        <v>-156.54074</v>
      </c>
      <c r="E128">
        <v>17.5</v>
      </c>
      <c r="F128">
        <v>15</v>
      </c>
      <c r="G128">
        <v>20</v>
      </c>
      <c r="H128" s="5">
        <v>-3.5</v>
      </c>
      <c r="I128" s="5">
        <v>4.3</v>
      </c>
      <c r="J128" s="5">
        <v>60.753341433778857</v>
      </c>
      <c r="K128" s="5">
        <v>5.9611288271075207</v>
      </c>
      <c r="L128" s="12">
        <f t="shared" si="2"/>
        <v>3.4640264314469906</v>
      </c>
      <c r="M128" s="12">
        <f t="shared" si="3"/>
        <v>0.20649507818361051</v>
      </c>
      <c r="O128" s="12"/>
      <c r="Q128" s="12"/>
    </row>
    <row r="129" spans="1:17" x14ac:dyDescent="0.25">
      <c r="A129" t="s">
        <v>3</v>
      </c>
      <c r="B129" s="1">
        <v>39941</v>
      </c>
      <c r="C129">
        <v>71.366479999999996</v>
      </c>
      <c r="D129">
        <v>-156.54074</v>
      </c>
      <c r="E129">
        <v>22.5</v>
      </c>
      <c r="F129">
        <v>20</v>
      </c>
      <c r="G129">
        <v>25</v>
      </c>
      <c r="H129" s="5">
        <v>-3.4</v>
      </c>
      <c r="I129" s="5">
        <v>4.8</v>
      </c>
      <c r="J129" s="5">
        <v>59.120153016866638</v>
      </c>
      <c r="K129" s="5">
        <v>6.8536083392472094</v>
      </c>
      <c r="L129" s="12">
        <f t="shared" si="2"/>
        <v>3.4954386418200012</v>
      </c>
      <c r="M129" s="12">
        <f t="shared" si="3"/>
        <v>0.23956367424904498</v>
      </c>
    </row>
    <row r="130" spans="1:17" x14ac:dyDescent="0.25">
      <c r="A130" t="s">
        <v>3</v>
      </c>
      <c r="B130" s="1">
        <v>39941</v>
      </c>
      <c r="C130">
        <v>71.366479999999996</v>
      </c>
      <c r="D130">
        <v>-156.54074</v>
      </c>
      <c r="E130">
        <v>30</v>
      </c>
      <c r="F130">
        <v>27.5</v>
      </c>
      <c r="G130">
        <v>32.5</v>
      </c>
      <c r="H130" s="5">
        <v>-3.2</v>
      </c>
      <c r="I130" s="5">
        <v>4.9000000000000004</v>
      </c>
      <c r="J130" s="5">
        <v>55.836677717675812</v>
      </c>
      <c r="K130" s="5">
        <v>7.4309440866909728</v>
      </c>
      <c r="L130" s="12">
        <f t="shared" si="2"/>
        <v>3.559443879249975</v>
      </c>
      <c r="M130" s="12">
        <f t="shared" si="3"/>
        <v>0.26450028446420981</v>
      </c>
      <c r="O130" s="12"/>
      <c r="Q130" s="12"/>
    </row>
    <row r="131" spans="1:17" x14ac:dyDescent="0.25">
      <c r="A131" t="s">
        <v>3</v>
      </c>
      <c r="B131" s="1">
        <v>39941</v>
      </c>
      <c r="C131">
        <v>71.366479999999996</v>
      </c>
      <c r="D131">
        <v>-156.54074</v>
      </c>
      <c r="E131">
        <v>35</v>
      </c>
      <c r="F131">
        <v>32.5</v>
      </c>
      <c r="G131">
        <v>37.5</v>
      </c>
      <c r="H131" s="5">
        <v>-3.1</v>
      </c>
      <c r="I131" s="5">
        <v>4.7</v>
      </c>
      <c r="J131" s="5">
        <v>54.186331061003322</v>
      </c>
      <c r="K131" s="5">
        <v>7.3538430146070697</v>
      </c>
      <c r="L131" s="12">
        <f t="shared" ref="L131:L176" si="4">EXP(LN(0.0000019)+(-415.2807)+(596.8104)*(100/(H131+273.15))+(379.2599)*LN((H131+273.15)/100)+(-62.0757)*((H131+273.15)/100)+J131*((-0.05916)+(0.032174)*((H131+273.15)/100)+(-0.0048198)*((H131+273.15)/100)^2))</f>
        <v>3.5920489662546196</v>
      </c>
      <c r="M131" s="12">
        <f t="shared" ref="M131:M176" si="5">L131*(K131/100)</f>
        <v>0.2641536419861808</v>
      </c>
      <c r="O131" s="12"/>
      <c r="Q131" s="12"/>
    </row>
    <row r="132" spans="1:17" x14ac:dyDescent="0.25">
      <c r="A132" t="s">
        <v>3</v>
      </c>
      <c r="B132" s="1">
        <v>39941</v>
      </c>
      <c r="C132">
        <v>71.366479999999996</v>
      </c>
      <c r="D132">
        <v>-156.54074</v>
      </c>
      <c r="E132">
        <v>40</v>
      </c>
      <c r="F132">
        <v>37.5</v>
      </c>
      <c r="G132">
        <v>42.5</v>
      </c>
      <c r="H132" s="5">
        <v>-2.9</v>
      </c>
      <c r="I132" s="5">
        <v>4.7</v>
      </c>
      <c r="J132" s="5">
        <v>50.868268724785125</v>
      </c>
      <c r="K132" s="5">
        <v>7.8637413102562697</v>
      </c>
      <c r="L132" s="12">
        <f t="shared" si="4"/>
        <v>3.6584950515717063</v>
      </c>
      <c r="M132" s="12">
        <f t="shared" si="5"/>
        <v>0.28769458670412568</v>
      </c>
      <c r="O132" s="12"/>
      <c r="Q132" s="12"/>
    </row>
    <row r="133" spans="1:17" x14ac:dyDescent="0.25">
      <c r="A133" t="s">
        <v>3</v>
      </c>
      <c r="B133" s="1">
        <v>39941</v>
      </c>
      <c r="C133">
        <v>71.366479999999996</v>
      </c>
      <c r="D133">
        <v>-156.54074</v>
      </c>
      <c r="E133">
        <v>45</v>
      </c>
      <c r="F133">
        <v>42.5</v>
      </c>
      <c r="G133">
        <v>47.5</v>
      </c>
      <c r="H133" s="5">
        <v>-2.7</v>
      </c>
      <c r="I133" s="5">
        <v>4.9000000000000004</v>
      </c>
      <c r="J133" s="5">
        <v>47.526843865516646</v>
      </c>
      <c r="K133" s="5">
        <v>8.8201572053607791</v>
      </c>
      <c r="L133" s="12">
        <f t="shared" si="4"/>
        <v>3.726631644566337</v>
      </c>
      <c r="M133" s="12">
        <f t="shared" si="5"/>
        <v>0.32869476951547266</v>
      </c>
      <c r="O133" s="12"/>
      <c r="Q133" s="12"/>
    </row>
    <row r="134" spans="1:17" x14ac:dyDescent="0.25">
      <c r="A134" t="s">
        <v>3</v>
      </c>
      <c r="B134" s="1">
        <v>39941</v>
      </c>
      <c r="C134">
        <v>71.366479999999996</v>
      </c>
      <c r="D134">
        <v>-156.54074</v>
      </c>
      <c r="E134">
        <v>50</v>
      </c>
      <c r="F134">
        <v>47.5</v>
      </c>
      <c r="G134">
        <v>52.5</v>
      </c>
      <c r="H134" s="5">
        <v>-2.2000000000000002</v>
      </c>
      <c r="I134" s="5">
        <v>4.5</v>
      </c>
      <c r="J134" s="5">
        <v>39.069437044929856</v>
      </c>
      <c r="K134" s="5">
        <v>10.011911486604683</v>
      </c>
      <c r="L134" s="12">
        <f t="shared" si="4"/>
        <v>3.9047204649301421</v>
      </c>
      <c r="M134" s="12">
        <f t="shared" si="5"/>
        <v>0.39093715674814467</v>
      </c>
      <c r="O134" s="12"/>
      <c r="Q134" s="12"/>
    </row>
    <row r="135" spans="1:17" x14ac:dyDescent="0.25">
      <c r="A135" t="s">
        <v>3</v>
      </c>
      <c r="B135" s="1">
        <v>39941</v>
      </c>
      <c r="C135">
        <v>71.366479999999996</v>
      </c>
      <c r="D135">
        <v>-156.54074</v>
      </c>
      <c r="E135">
        <v>55</v>
      </c>
      <c r="F135">
        <v>52.5</v>
      </c>
      <c r="G135">
        <v>57.5</v>
      </c>
      <c r="H135" s="5">
        <v>-2.6</v>
      </c>
      <c r="I135" s="5">
        <v>4.7</v>
      </c>
      <c r="J135" s="5">
        <v>45.847293246341032</v>
      </c>
      <c r="K135" s="5">
        <v>8.7897382663356733</v>
      </c>
      <c r="L135" s="12">
        <f t="shared" si="4"/>
        <v>3.7613503068516647</v>
      </c>
      <c r="M135" s="12">
        <f t="shared" si="5"/>
        <v>0.33061284725227502</v>
      </c>
      <c r="O135" s="12"/>
      <c r="Q135" s="12"/>
    </row>
    <row r="136" spans="1:17" x14ac:dyDescent="0.25">
      <c r="A136" t="s">
        <v>3</v>
      </c>
      <c r="B136" s="1">
        <v>39941</v>
      </c>
      <c r="C136">
        <v>71.366479999999996</v>
      </c>
      <c r="D136">
        <v>-156.54074</v>
      </c>
      <c r="E136">
        <v>60</v>
      </c>
      <c r="F136">
        <v>57.5</v>
      </c>
      <c r="G136">
        <v>62.5</v>
      </c>
      <c r="H136" s="5">
        <v>-2.6</v>
      </c>
      <c r="I136" s="5">
        <v>4.5999999999999996</v>
      </c>
      <c r="J136" s="5">
        <v>45.847293246341032</v>
      </c>
      <c r="K136" s="5">
        <v>8.6006087412871377</v>
      </c>
      <c r="L136" s="12">
        <f t="shared" si="4"/>
        <v>3.7613503068516647</v>
      </c>
      <c r="M136" s="12">
        <f t="shared" si="5"/>
        <v>0.32349902328151481</v>
      </c>
      <c r="O136" s="12"/>
      <c r="Q136" s="12"/>
    </row>
    <row r="137" spans="1:17" x14ac:dyDescent="0.25">
      <c r="A137" t="s">
        <v>3</v>
      </c>
      <c r="B137" s="1">
        <v>39941</v>
      </c>
      <c r="C137">
        <v>71.366479999999996</v>
      </c>
      <c r="D137">
        <v>-156.54074</v>
      </c>
      <c r="E137">
        <v>65</v>
      </c>
      <c r="F137">
        <v>62.5</v>
      </c>
      <c r="G137">
        <v>67.5</v>
      </c>
      <c r="H137" s="5">
        <v>-2.4</v>
      </c>
      <c r="I137" s="5">
        <v>4.8</v>
      </c>
      <c r="J137" s="5">
        <v>42.470359228455138</v>
      </c>
      <c r="K137" s="5">
        <v>9.7548970817595748</v>
      </c>
      <c r="L137" s="12">
        <f t="shared" si="4"/>
        <v>3.832122276950042</v>
      </c>
      <c r="M137" s="12">
        <f t="shared" si="5"/>
        <v>0.37381958416365824</v>
      </c>
      <c r="O137" s="12"/>
      <c r="Q137" s="12"/>
    </row>
    <row r="138" spans="1:17" x14ac:dyDescent="0.25">
      <c r="A138" t="s">
        <v>3</v>
      </c>
      <c r="B138" s="1">
        <v>39941</v>
      </c>
      <c r="C138">
        <v>71.366479999999996</v>
      </c>
      <c r="D138">
        <v>-156.54074</v>
      </c>
      <c r="E138">
        <v>70</v>
      </c>
      <c r="F138">
        <v>67.5</v>
      </c>
      <c r="G138">
        <v>72.5</v>
      </c>
      <c r="H138" s="5">
        <v>-2.2999999999999998</v>
      </c>
      <c r="I138" s="5">
        <v>6.4</v>
      </c>
      <c r="J138" s="5">
        <v>40.772912604148196</v>
      </c>
      <c r="K138" s="5">
        <v>13.657660792642584</v>
      </c>
      <c r="L138" s="12">
        <f t="shared" si="4"/>
        <v>3.8681895272312175</v>
      </c>
      <c r="M138" s="12">
        <f t="shared" si="5"/>
        <v>0.52830420444576454</v>
      </c>
      <c r="O138" s="12"/>
      <c r="Q138" s="12"/>
    </row>
    <row r="139" spans="1:17" x14ac:dyDescent="0.25">
      <c r="A139" t="s">
        <v>3</v>
      </c>
      <c r="B139" s="1">
        <v>39941</v>
      </c>
      <c r="C139">
        <v>71.366479999999996</v>
      </c>
      <c r="D139">
        <v>-156.54074</v>
      </c>
      <c r="E139">
        <v>75</v>
      </c>
      <c r="F139">
        <v>72.5</v>
      </c>
      <c r="G139">
        <v>77.5</v>
      </c>
      <c r="H139" s="5">
        <v>-2.4</v>
      </c>
      <c r="I139" s="5">
        <v>4.5999999999999996</v>
      </c>
      <c r="J139" s="5">
        <v>42.470359228455138</v>
      </c>
      <c r="K139" s="5">
        <v>9.343566994219092</v>
      </c>
      <c r="L139" s="12">
        <f t="shared" si="4"/>
        <v>3.832122276950042</v>
      </c>
      <c r="M139" s="12">
        <f t="shared" si="5"/>
        <v>0.3580569122472213</v>
      </c>
      <c r="O139" s="12"/>
      <c r="Q139" s="12"/>
    </row>
    <row r="140" spans="1:17" x14ac:dyDescent="0.25">
      <c r="A140" t="s">
        <v>3</v>
      </c>
      <c r="B140" s="1">
        <v>39941</v>
      </c>
      <c r="C140">
        <v>71.366479999999996</v>
      </c>
      <c r="D140">
        <v>-156.54074</v>
      </c>
      <c r="E140">
        <v>80</v>
      </c>
      <c r="F140">
        <v>77.5</v>
      </c>
      <c r="G140">
        <v>82.5</v>
      </c>
      <c r="H140" s="5">
        <v>-2.2000000000000002</v>
      </c>
      <c r="I140" s="5">
        <v>3.7</v>
      </c>
      <c r="J140" s="5">
        <v>39.069437044929856</v>
      </c>
      <c r="K140" s="5">
        <v>8.2136934740383438</v>
      </c>
      <c r="L140" s="12">
        <f t="shared" si="4"/>
        <v>3.9047204649301421</v>
      </c>
      <c r="M140" s="12">
        <f t="shared" si="5"/>
        <v>0.32072177000740676</v>
      </c>
      <c r="O140" s="12"/>
      <c r="Q140" s="12"/>
    </row>
    <row r="141" spans="1:17" x14ac:dyDescent="0.25">
      <c r="A141" t="s">
        <v>3</v>
      </c>
      <c r="B141" s="1">
        <v>39941</v>
      </c>
      <c r="C141">
        <v>71.366479999999996</v>
      </c>
      <c r="D141">
        <v>-156.54074</v>
      </c>
      <c r="E141">
        <v>85</v>
      </c>
      <c r="F141">
        <v>82.5</v>
      </c>
      <c r="G141">
        <v>87.5</v>
      </c>
      <c r="H141" s="5">
        <v>-2.4</v>
      </c>
      <c r="I141" s="5">
        <v>3.7</v>
      </c>
      <c r="J141" s="5">
        <v>42.470359228455138</v>
      </c>
      <c r="K141" s="5">
        <v>7.4978791582230446</v>
      </c>
      <c r="L141" s="12">
        <f t="shared" si="4"/>
        <v>3.832122276950042</v>
      </c>
      <c r="M141" s="12">
        <f t="shared" si="5"/>
        <v>0.28732789752105958</v>
      </c>
      <c r="O141" s="12"/>
      <c r="Q141" s="12"/>
    </row>
    <row r="142" spans="1:17" x14ac:dyDescent="0.25">
      <c r="A142" t="s">
        <v>3</v>
      </c>
      <c r="B142" s="1">
        <v>39941</v>
      </c>
      <c r="C142">
        <v>71.366479999999996</v>
      </c>
      <c r="D142">
        <v>-156.54074</v>
      </c>
      <c r="E142">
        <v>90</v>
      </c>
      <c r="F142">
        <v>87.5</v>
      </c>
      <c r="G142">
        <v>92.5</v>
      </c>
      <c r="H142" s="5">
        <v>-2.2000000000000002</v>
      </c>
      <c r="I142" s="5">
        <v>4.9000000000000004</v>
      </c>
      <c r="J142" s="5">
        <v>39.069437044929856</v>
      </c>
      <c r="K142" s="5">
        <v>10.914032373599557</v>
      </c>
      <c r="L142" s="12">
        <f t="shared" si="4"/>
        <v>3.9047204649301421</v>
      </c>
      <c r="M142" s="12">
        <f t="shared" si="5"/>
        <v>0.42616245564104283</v>
      </c>
      <c r="O142" s="12"/>
      <c r="Q142" s="12"/>
    </row>
    <row r="143" spans="1:17" x14ac:dyDescent="0.25">
      <c r="A143" t="s">
        <v>3</v>
      </c>
      <c r="B143" s="1">
        <v>39941</v>
      </c>
      <c r="C143">
        <v>71.366479999999996</v>
      </c>
      <c r="D143">
        <v>-156.54074</v>
      </c>
      <c r="E143">
        <v>95</v>
      </c>
      <c r="F143">
        <v>92.5</v>
      </c>
      <c r="G143">
        <v>97.5</v>
      </c>
      <c r="H143" s="5">
        <v>-2.1</v>
      </c>
      <c r="I143" s="5">
        <v>4.4000000000000004</v>
      </c>
      <c r="J143" s="5">
        <v>37.359900373599004</v>
      </c>
      <c r="K143" s="5">
        <v>10.282141591341345</v>
      </c>
      <c r="L143" s="12">
        <f t="shared" si="4"/>
        <v>3.9417223888451818</v>
      </c>
      <c r="M143" s="12">
        <f t="shared" si="5"/>
        <v>0.40529347715866409</v>
      </c>
      <c r="O143" s="12"/>
      <c r="Q143" s="12"/>
    </row>
    <row r="144" spans="1:17" x14ac:dyDescent="0.25">
      <c r="A144" t="s">
        <v>3</v>
      </c>
      <c r="B144" s="1">
        <v>39941</v>
      </c>
      <c r="C144">
        <v>71.366479999999996</v>
      </c>
      <c r="D144">
        <v>-156.54074</v>
      </c>
      <c r="E144">
        <v>100</v>
      </c>
      <c r="F144">
        <v>97.5</v>
      </c>
      <c r="G144">
        <v>102.5</v>
      </c>
      <c r="H144" s="5">
        <v>-1.9</v>
      </c>
      <c r="I144" s="5">
        <v>4.4000000000000004</v>
      </c>
      <c r="J144" s="5">
        <v>33.922513836814858</v>
      </c>
      <c r="K144" s="5">
        <v>11.504137407940101</v>
      </c>
      <c r="L144" s="12">
        <f t="shared" si="4"/>
        <v>4.0171690738457668</v>
      </c>
      <c r="M144" s="12">
        <f t="shared" si="5"/>
        <v>0.4621406501644918</v>
      </c>
      <c r="O144" s="12"/>
      <c r="Q144" s="12"/>
    </row>
    <row r="145" spans="1:17" x14ac:dyDescent="0.25">
      <c r="A145" t="s">
        <v>3</v>
      </c>
      <c r="B145" s="1">
        <v>39941</v>
      </c>
      <c r="C145">
        <v>71.366479999999996</v>
      </c>
      <c r="D145">
        <v>-156.54074</v>
      </c>
      <c r="E145">
        <v>105</v>
      </c>
      <c r="F145">
        <v>102.5</v>
      </c>
      <c r="G145">
        <v>107.5</v>
      </c>
      <c r="H145" s="5">
        <v>-1.6</v>
      </c>
      <c r="I145" s="5">
        <v>4.5999999999999996</v>
      </c>
      <c r="J145" s="5">
        <v>28.720157960868789</v>
      </c>
      <c r="K145" s="5">
        <v>14.284311534796462</v>
      </c>
      <c r="L145" s="12">
        <f t="shared" si="4"/>
        <v>4.1340619506316214</v>
      </c>
      <c r="M145" s="12">
        <f t="shared" si="5"/>
        <v>0.5905222880697043</v>
      </c>
      <c r="O145" s="12"/>
      <c r="Q145" s="12"/>
    </row>
    <row r="146" spans="1:17" x14ac:dyDescent="0.25">
      <c r="A146" t="s">
        <v>3</v>
      </c>
      <c r="B146" s="1">
        <v>39941</v>
      </c>
      <c r="C146">
        <v>71.366479999999996</v>
      </c>
      <c r="D146">
        <v>-156.54074</v>
      </c>
      <c r="E146">
        <v>110</v>
      </c>
      <c r="F146">
        <v>107.5</v>
      </c>
      <c r="G146">
        <v>112.5</v>
      </c>
      <c r="H146" s="5">
        <v>-1.6</v>
      </c>
      <c r="I146" s="5">
        <v>4.5</v>
      </c>
      <c r="J146" s="5">
        <v>28.720157960868789</v>
      </c>
      <c r="K146" s="5">
        <v>13.968757927554307</v>
      </c>
      <c r="L146" s="12">
        <f t="shared" si="4"/>
        <v>4.1340619506316214</v>
      </c>
      <c r="M146" s="12">
        <f t="shared" si="5"/>
        <v>0.57747710645886086</v>
      </c>
      <c r="O146" s="12"/>
      <c r="Q146" s="12"/>
    </row>
    <row r="147" spans="1:17" x14ac:dyDescent="0.25">
      <c r="A147" t="s">
        <v>3</v>
      </c>
      <c r="B147" s="1">
        <v>39941</v>
      </c>
      <c r="C147">
        <v>71.366479999999996</v>
      </c>
      <c r="D147">
        <v>-156.54074</v>
      </c>
      <c r="E147">
        <v>115</v>
      </c>
      <c r="F147">
        <v>112.5</v>
      </c>
      <c r="G147">
        <v>117.5</v>
      </c>
      <c r="H147" s="5">
        <v>-1.7</v>
      </c>
      <c r="I147" s="5">
        <v>4.5</v>
      </c>
      <c r="J147" s="5">
        <v>30.460490951442395</v>
      </c>
      <c r="K147" s="5">
        <v>13.145164725204761</v>
      </c>
      <c r="L147" s="12">
        <f t="shared" si="4"/>
        <v>4.0945907472426883</v>
      </c>
      <c r="M147" s="12">
        <f t="shared" si="5"/>
        <v>0.53824069854804391</v>
      </c>
      <c r="O147" s="12"/>
      <c r="Q147" s="12"/>
    </row>
    <row r="148" spans="1:17" x14ac:dyDescent="0.25">
      <c r="A148" t="s">
        <v>3</v>
      </c>
      <c r="B148" s="1">
        <v>39941</v>
      </c>
      <c r="C148">
        <v>71.366479999999996</v>
      </c>
      <c r="D148">
        <v>-156.54074</v>
      </c>
      <c r="E148">
        <v>120</v>
      </c>
      <c r="F148">
        <v>117.5</v>
      </c>
      <c r="G148">
        <v>122.5</v>
      </c>
      <c r="H148" s="5">
        <v>-1.5</v>
      </c>
      <c r="I148" s="5">
        <v>4.5</v>
      </c>
      <c r="J148" s="5">
        <v>26.973565905412698</v>
      </c>
      <c r="K148" s="5">
        <v>14.907257319943346</v>
      </c>
      <c r="L148" s="12">
        <f t="shared" si="4"/>
        <v>4.1740508952964905</v>
      </c>
      <c r="M148" s="12">
        <f t="shared" si="5"/>
        <v>0.6222365076272468</v>
      </c>
      <c r="O148" s="12"/>
      <c r="Q148" s="12"/>
    </row>
    <row r="149" spans="1:17" x14ac:dyDescent="0.25">
      <c r="A149" t="s">
        <v>3</v>
      </c>
      <c r="B149" s="1">
        <v>39941</v>
      </c>
      <c r="C149">
        <v>71.366479999999996</v>
      </c>
      <c r="D149">
        <v>-156.54074</v>
      </c>
      <c r="E149">
        <v>125</v>
      </c>
      <c r="F149">
        <v>122.5</v>
      </c>
      <c r="G149">
        <v>127.5</v>
      </c>
      <c r="H149" s="5">
        <v>-1.6</v>
      </c>
      <c r="I149" s="5">
        <v>4.9000000000000004</v>
      </c>
      <c r="J149" s="5">
        <v>28.720157960868789</v>
      </c>
      <c r="K149" s="5">
        <v>15.232336028398738</v>
      </c>
      <c r="L149" s="12">
        <f t="shared" si="4"/>
        <v>4.1340619506316214</v>
      </c>
      <c r="M149" s="12">
        <f t="shared" si="5"/>
        <v>0.62971420794238409</v>
      </c>
      <c r="O149" s="12"/>
      <c r="Q149" s="12"/>
    </row>
    <row r="150" spans="1:17" x14ac:dyDescent="0.25">
      <c r="A150" t="s">
        <v>3</v>
      </c>
      <c r="B150" s="1">
        <v>39941</v>
      </c>
      <c r="C150">
        <v>71.366479999999996</v>
      </c>
      <c r="D150">
        <v>-156.54074</v>
      </c>
      <c r="E150">
        <v>130</v>
      </c>
      <c r="F150">
        <v>127.5</v>
      </c>
      <c r="G150">
        <v>132.5</v>
      </c>
      <c r="H150" s="5">
        <v>-1.4</v>
      </c>
      <c r="I150" s="5">
        <v>5.3</v>
      </c>
      <c r="J150" s="5">
        <v>25.220680958385877</v>
      </c>
      <c r="K150" s="5">
        <v>18.888091078593561</v>
      </c>
      <c r="L150" s="12">
        <f t="shared" si="4"/>
        <v>4.2145658963620214</v>
      </c>
      <c r="M150" s="12">
        <f t="shared" si="5"/>
        <v>0.7960510450722017</v>
      </c>
      <c r="O150" s="12"/>
      <c r="Q150" s="12"/>
    </row>
    <row r="151" spans="1:17" s="3" customFormat="1" x14ac:dyDescent="0.25">
      <c r="A151" s="3" t="s">
        <v>3</v>
      </c>
      <c r="B151" s="4">
        <v>39941</v>
      </c>
      <c r="C151" s="3">
        <v>71.366479999999996</v>
      </c>
      <c r="D151" s="3">
        <v>-156.54074</v>
      </c>
      <c r="E151" s="3">
        <v>135</v>
      </c>
      <c r="F151" s="3">
        <v>132.5</v>
      </c>
      <c r="G151" s="3">
        <v>137.5</v>
      </c>
      <c r="H151" s="6">
        <v>-1.8</v>
      </c>
      <c r="I151" s="6">
        <v>10.4</v>
      </c>
      <c r="J151" s="6">
        <v>32.194598461813626</v>
      </c>
      <c r="K151" s="6">
        <v>29.263831112595049</v>
      </c>
      <c r="L151" s="15">
        <f t="shared" si="4"/>
        <v>4.0556291246731675</v>
      </c>
      <c r="M151" s="15">
        <f t="shared" si="5"/>
        <v>1.1868324575975728</v>
      </c>
      <c r="O151" s="15"/>
      <c r="Q151" s="15"/>
    </row>
    <row r="152" spans="1:17" x14ac:dyDescent="0.25">
      <c r="A152" t="s">
        <v>3</v>
      </c>
      <c r="B152" s="1">
        <v>39969</v>
      </c>
      <c r="C152">
        <v>71.366479999999996</v>
      </c>
      <c r="D152">
        <v>-156.54074</v>
      </c>
      <c r="E152">
        <v>12.5</v>
      </c>
      <c r="F152">
        <v>10</v>
      </c>
      <c r="G152">
        <v>15</v>
      </c>
      <c r="H152" s="5">
        <v>-0.1</v>
      </c>
      <c r="I152" s="5">
        <v>0.5</v>
      </c>
      <c r="J152" s="5">
        <v>1.8446781036709097</v>
      </c>
      <c r="K152" s="5">
        <v>26.007842172794987</v>
      </c>
      <c r="L152" s="12">
        <f>EXP(LN(0.0000019)+(-415.2807)+(596.8104)*(100/(H152+273.15))+(379.2599)*LN((H152+273.15)/100)+(-62.0757)*((H152+273.15)/100)+J152*((-0.05916)+(0.032174)*((H152+273.15)/100)+(-0.0048198)*((H152+273.15)/100)^2))</f>
        <v>4.7932188186998186</v>
      </c>
      <c r="M152" s="12">
        <f>L152*(K152/100)</f>
        <v>1.2466127853641571</v>
      </c>
      <c r="O152" s="12"/>
      <c r="Q152" s="12"/>
    </row>
    <row r="153" spans="1:17" x14ac:dyDescent="0.25">
      <c r="A153" t="s">
        <v>3</v>
      </c>
      <c r="B153" s="1">
        <v>39969</v>
      </c>
      <c r="C153">
        <v>71.366479999999996</v>
      </c>
      <c r="D153">
        <v>-156.54074</v>
      </c>
      <c r="E153">
        <v>17.5</v>
      </c>
      <c r="F153">
        <v>15</v>
      </c>
      <c r="G153">
        <v>20</v>
      </c>
      <c r="H153" s="5">
        <v>-0.3</v>
      </c>
      <c r="I153" s="5">
        <v>1.5</v>
      </c>
      <c r="J153" s="5">
        <v>5.5136923359676526</v>
      </c>
      <c r="K153" s="5">
        <v>25.488686069945683</v>
      </c>
      <c r="L153" s="12">
        <f t="shared" si="4"/>
        <v>4.6974941162482189</v>
      </c>
      <c r="M153" s="12">
        <f t="shared" si="5"/>
        <v>1.1973295284446779</v>
      </c>
      <c r="O153" s="12"/>
      <c r="Q153" s="12"/>
    </row>
    <row r="154" spans="1:17" x14ac:dyDescent="0.25">
      <c r="A154" t="s">
        <v>3</v>
      </c>
      <c r="B154" s="1">
        <v>39969</v>
      </c>
      <c r="C154">
        <v>71.366479999999996</v>
      </c>
      <c r="D154">
        <v>-156.54074</v>
      </c>
      <c r="E154">
        <v>22.5</v>
      </c>
      <c r="F154">
        <v>20</v>
      </c>
      <c r="G154">
        <v>25</v>
      </c>
      <c r="H154" s="5">
        <v>-0.7</v>
      </c>
      <c r="I154" s="5">
        <v>2.8</v>
      </c>
      <c r="J154" s="5">
        <v>12.771392081736909</v>
      </c>
      <c r="K154" s="5">
        <v>20.068802846663495</v>
      </c>
      <c r="L154" s="12">
        <f t="shared" si="4"/>
        <v>4.5136330279292416</v>
      </c>
      <c r="M154" s="12">
        <f t="shared" si="5"/>
        <v>0.90583211359700733</v>
      </c>
      <c r="O154" s="12"/>
      <c r="Q154" s="12"/>
    </row>
    <row r="155" spans="1:17" x14ac:dyDescent="0.25">
      <c r="A155" t="s">
        <v>3</v>
      </c>
      <c r="B155" s="1">
        <v>39969</v>
      </c>
      <c r="C155">
        <v>71.366479999999996</v>
      </c>
      <c r="D155">
        <v>-156.54074</v>
      </c>
      <c r="E155">
        <v>27.5</v>
      </c>
      <c r="F155">
        <v>25</v>
      </c>
      <c r="G155">
        <v>30</v>
      </c>
      <c r="H155" s="5">
        <v>-0.9</v>
      </c>
      <c r="I155" s="5">
        <v>3.6</v>
      </c>
      <c r="J155" s="5">
        <v>16.360661697873116</v>
      </c>
      <c r="K155" s="5">
        <v>20.015266177994455</v>
      </c>
      <c r="L155" s="12">
        <f t="shared" si="4"/>
        <v>4.4253340349905432</v>
      </c>
      <c r="M155" s="12">
        <f t="shared" si="5"/>
        <v>0.88574238636873959</v>
      </c>
      <c r="O155" s="12"/>
      <c r="Q155" s="12"/>
    </row>
    <row r="156" spans="1:17" x14ac:dyDescent="0.25">
      <c r="A156" t="s">
        <v>3</v>
      </c>
      <c r="B156" s="1">
        <v>39969</v>
      </c>
      <c r="C156">
        <v>71.366479999999996</v>
      </c>
      <c r="D156">
        <v>-156.54074</v>
      </c>
      <c r="E156">
        <v>32.5</v>
      </c>
      <c r="F156">
        <v>30</v>
      </c>
      <c r="G156">
        <v>35</v>
      </c>
      <c r="H156" s="5">
        <v>-1.1000000000000001</v>
      </c>
      <c r="I156" s="5">
        <v>3.5</v>
      </c>
      <c r="J156" s="5">
        <v>19.923926824850572</v>
      </c>
      <c r="K156" s="5">
        <v>15.827897591662843</v>
      </c>
      <c r="L156" s="12">
        <f t="shared" si="4"/>
        <v>4.3393527805005565</v>
      </c>
      <c r="M156" s="12">
        <f t="shared" si="5"/>
        <v>0.68682831423860224</v>
      </c>
      <c r="O156" s="12"/>
      <c r="Q156" s="12"/>
    </row>
    <row r="157" spans="1:17" x14ac:dyDescent="0.25">
      <c r="A157" t="s">
        <v>3</v>
      </c>
      <c r="B157" s="1">
        <v>39969</v>
      </c>
      <c r="C157">
        <v>71.366479999999996</v>
      </c>
      <c r="D157">
        <v>-156.54074</v>
      </c>
      <c r="E157">
        <v>37.5</v>
      </c>
      <c r="F157">
        <v>35</v>
      </c>
      <c r="G157">
        <v>40</v>
      </c>
      <c r="H157" s="5">
        <v>-1.2</v>
      </c>
      <c r="I157" s="5">
        <v>3.4</v>
      </c>
      <c r="J157" s="5">
        <v>21.695895859699874</v>
      </c>
      <c r="K157" s="5">
        <v>14.06210911549384</v>
      </c>
      <c r="L157" s="12">
        <f t="shared" si="4"/>
        <v>4.297208121813954</v>
      </c>
      <c r="M157" s="12">
        <f t="shared" si="5"/>
        <v>0.6042780950093416</v>
      </c>
    </row>
    <row r="158" spans="1:17" x14ac:dyDescent="0.25">
      <c r="A158" t="s">
        <v>3</v>
      </c>
      <c r="B158" s="1">
        <v>39969</v>
      </c>
      <c r="C158">
        <v>71.366479999999996</v>
      </c>
      <c r="D158">
        <v>-156.54074</v>
      </c>
      <c r="E158">
        <v>42.5</v>
      </c>
      <c r="F158">
        <v>40</v>
      </c>
      <c r="G158">
        <v>45</v>
      </c>
      <c r="H158" s="5">
        <v>-1.2</v>
      </c>
      <c r="I158" s="5">
        <v>3.9</v>
      </c>
      <c r="J158" s="5">
        <v>21.695895859699874</v>
      </c>
      <c r="K158" s="5">
        <v>16.166703564183209</v>
      </c>
      <c r="L158" s="12">
        <f t="shared" si="4"/>
        <v>4.297208121813954</v>
      </c>
      <c r="M158" s="12">
        <f t="shared" si="5"/>
        <v>0.69471689858966679</v>
      </c>
      <c r="O158" s="12"/>
      <c r="Q158" s="12"/>
    </row>
    <row r="159" spans="1:17" x14ac:dyDescent="0.25">
      <c r="A159" t="s">
        <v>3</v>
      </c>
      <c r="B159" s="1">
        <v>39969</v>
      </c>
      <c r="C159">
        <v>71.366479999999996</v>
      </c>
      <c r="D159">
        <v>-156.54074</v>
      </c>
      <c r="E159">
        <v>47.5</v>
      </c>
      <c r="F159">
        <v>45</v>
      </c>
      <c r="G159">
        <v>50</v>
      </c>
      <c r="H159" s="5">
        <v>-1.4</v>
      </c>
      <c r="I159" s="5">
        <v>4.3</v>
      </c>
      <c r="J159" s="5">
        <v>25.220680958385877</v>
      </c>
      <c r="K159" s="5">
        <v>15.262979140519834</v>
      </c>
      <c r="L159" s="12">
        <f t="shared" si="4"/>
        <v>4.2145658963620214</v>
      </c>
      <c r="M159" s="12">
        <f t="shared" si="5"/>
        <v>0.6432683136251981</v>
      </c>
      <c r="O159" s="12"/>
      <c r="Q159" s="12"/>
    </row>
    <row r="160" spans="1:17" x14ac:dyDescent="0.25">
      <c r="A160" t="s">
        <v>3</v>
      </c>
      <c r="B160" s="1">
        <v>39969</v>
      </c>
      <c r="C160">
        <v>71.366479999999996</v>
      </c>
      <c r="D160">
        <v>-156.54074</v>
      </c>
      <c r="E160">
        <v>52.5</v>
      </c>
      <c r="F160">
        <v>50</v>
      </c>
      <c r="G160">
        <v>55</v>
      </c>
      <c r="H160" s="5">
        <v>-1.5</v>
      </c>
      <c r="I160" s="5">
        <v>4.5999999999999996</v>
      </c>
      <c r="J160" s="5">
        <v>26.973565905412698</v>
      </c>
      <c r="K160" s="5">
        <v>15.244301668597911</v>
      </c>
      <c r="L160" s="12">
        <f t="shared" si="4"/>
        <v>4.1740508952964905</v>
      </c>
      <c r="M160" s="12">
        <f t="shared" si="5"/>
        <v>0.63630491027980896</v>
      </c>
      <c r="O160" s="12"/>
      <c r="Q160" s="12"/>
    </row>
    <row r="161" spans="1:17" x14ac:dyDescent="0.25">
      <c r="A161" t="s">
        <v>3</v>
      </c>
      <c r="B161" s="1">
        <v>39969</v>
      </c>
      <c r="C161">
        <v>71.366479999999996</v>
      </c>
      <c r="D161">
        <v>-156.54074</v>
      </c>
      <c r="E161">
        <v>57.5</v>
      </c>
      <c r="F161">
        <v>55</v>
      </c>
      <c r="G161">
        <v>60</v>
      </c>
      <c r="H161" s="5">
        <v>-1.6</v>
      </c>
      <c r="I161" s="5">
        <v>3.9</v>
      </c>
      <c r="J161" s="5">
        <v>28.720157960868789</v>
      </c>
      <c r="K161" s="5">
        <v>12.080192009024838</v>
      </c>
      <c r="L161" s="12">
        <f t="shared" si="4"/>
        <v>4.1340619506316214</v>
      </c>
      <c r="M161" s="12">
        <f t="shared" si="5"/>
        <v>0.49940262140833752</v>
      </c>
      <c r="O161" s="12"/>
      <c r="Q161" s="12"/>
    </row>
    <row r="162" spans="1:17" x14ac:dyDescent="0.25">
      <c r="A162" t="s">
        <v>3</v>
      </c>
      <c r="B162" s="1">
        <v>39969</v>
      </c>
      <c r="C162">
        <v>71.366479999999996</v>
      </c>
      <c r="D162">
        <v>-156.54074</v>
      </c>
      <c r="E162">
        <v>62.5</v>
      </c>
      <c r="F162">
        <v>60</v>
      </c>
      <c r="G162">
        <v>65</v>
      </c>
      <c r="H162" s="5">
        <v>-1.5</v>
      </c>
      <c r="I162" s="5">
        <v>3.9</v>
      </c>
      <c r="J162" s="5">
        <v>26.973565905412698</v>
      </c>
      <c r="K162" s="5">
        <v>12.890338926304487</v>
      </c>
      <c r="L162" s="12">
        <f t="shared" si="4"/>
        <v>4.1740508952964905</v>
      </c>
      <c r="M162" s="12">
        <f t="shared" si="5"/>
        <v>0.53804930736016443</v>
      </c>
      <c r="O162" s="12"/>
      <c r="Q162" s="12"/>
    </row>
    <row r="163" spans="1:17" x14ac:dyDescent="0.25">
      <c r="A163" t="s">
        <v>3</v>
      </c>
      <c r="B163" s="1">
        <v>39969</v>
      </c>
      <c r="C163">
        <v>71.366479999999996</v>
      </c>
      <c r="D163">
        <v>-156.54074</v>
      </c>
      <c r="E163">
        <v>67.5</v>
      </c>
      <c r="F163">
        <v>65</v>
      </c>
      <c r="G163">
        <v>70</v>
      </c>
      <c r="H163" s="5">
        <v>-1.6</v>
      </c>
      <c r="I163" s="5">
        <v>3.9</v>
      </c>
      <c r="J163" s="5">
        <v>28.720157960868789</v>
      </c>
      <c r="K163" s="5">
        <v>12.080192009024838</v>
      </c>
      <c r="L163" s="12">
        <f t="shared" si="4"/>
        <v>4.1340619506316214</v>
      </c>
      <c r="M163" s="12">
        <f t="shared" si="5"/>
        <v>0.49940262140833752</v>
      </c>
      <c r="O163" s="12"/>
      <c r="Q163" s="12"/>
    </row>
    <row r="164" spans="1:17" x14ac:dyDescent="0.25">
      <c r="A164" t="s">
        <v>3</v>
      </c>
      <c r="B164" s="1">
        <v>39969</v>
      </c>
      <c r="C164">
        <v>71.366479999999996</v>
      </c>
      <c r="D164">
        <v>-156.54074</v>
      </c>
      <c r="E164">
        <v>72.5</v>
      </c>
      <c r="F164">
        <v>70</v>
      </c>
      <c r="G164">
        <v>75</v>
      </c>
      <c r="H164" s="5">
        <v>-1.7</v>
      </c>
      <c r="I164" s="5">
        <v>3.7</v>
      </c>
      <c r="J164" s="5">
        <v>30.460490951442395</v>
      </c>
      <c r="K164" s="5">
        <v>10.778677921752083</v>
      </c>
      <c r="L164" s="12">
        <f t="shared" si="4"/>
        <v>4.0945907472426883</v>
      </c>
      <c r="M164" s="12">
        <f t="shared" si="5"/>
        <v>0.44134274885915131</v>
      </c>
      <c r="O164" s="12"/>
      <c r="Q164" s="12"/>
    </row>
    <row r="165" spans="1:17" x14ac:dyDescent="0.25">
      <c r="A165" t="s">
        <v>3</v>
      </c>
      <c r="B165" s="1">
        <v>39969</v>
      </c>
      <c r="C165">
        <v>71.366479999999996</v>
      </c>
      <c r="D165">
        <v>-156.54074</v>
      </c>
      <c r="E165">
        <v>77.5</v>
      </c>
      <c r="F165">
        <v>75</v>
      </c>
      <c r="G165">
        <v>80</v>
      </c>
      <c r="H165" s="5">
        <v>-1.7</v>
      </c>
      <c r="I165" s="5">
        <v>3.9</v>
      </c>
      <c r="J165" s="5">
        <v>30.460490951442395</v>
      </c>
      <c r="K165" s="5">
        <v>11.369084896267001</v>
      </c>
      <c r="L165" s="12">
        <f t="shared" si="4"/>
        <v>4.0945907472426883</v>
      </c>
      <c r="M165" s="12">
        <f t="shared" si="5"/>
        <v>0.46551749820871463</v>
      </c>
      <c r="O165" s="12"/>
      <c r="Q165" s="12"/>
    </row>
    <row r="166" spans="1:17" x14ac:dyDescent="0.25">
      <c r="A166" t="s">
        <v>3</v>
      </c>
      <c r="B166" s="1">
        <v>39969</v>
      </c>
      <c r="C166">
        <v>71.366479999999996</v>
      </c>
      <c r="D166">
        <v>-156.54074</v>
      </c>
      <c r="E166">
        <v>82.5</v>
      </c>
      <c r="F166">
        <v>80</v>
      </c>
      <c r="G166">
        <v>85</v>
      </c>
      <c r="H166" s="5">
        <v>-1.7</v>
      </c>
      <c r="I166" s="5">
        <v>3.7</v>
      </c>
      <c r="J166" s="5">
        <v>30.460490951442395</v>
      </c>
      <c r="K166" s="5">
        <v>10.778677921752083</v>
      </c>
      <c r="L166" s="12">
        <f t="shared" si="4"/>
        <v>4.0945907472426883</v>
      </c>
      <c r="M166" s="12">
        <f t="shared" si="5"/>
        <v>0.44134274885915131</v>
      </c>
      <c r="O166" s="12"/>
      <c r="Q166" s="12"/>
    </row>
    <row r="167" spans="1:17" x14ac:dyDescent="0.25">
      <c r="A167" t="s">
        <v>3</v>
      </c>
      <c r="B167" s="1">
        <v>39969</v>
      </c>
      <c r="C167">
        <v>71.366479999999996</v>
      </c>
      <c r="D167">
        <v>-156.54074</v>
      </c>
      <c r="E167">
        <v>87.5</v>
      </c>
      <c r="F167">
        <v>85</v>
      </c>
      <c r="G167">
        <v>90</v>
      </c>
      <c r="H167" s="5">
        <v>-1.7</v>
      </c>
      <c r="I167" s="5">
        <v>4</v>
      </c>
      <c r="J167" s="5">
        <v>30.460490951442395</v>
      </c>
      <c r="K167" s="5">
        <v>11.664591545330749</v>
      </c>
      <c r="L167" s="12">
        <f t="shared" si="4"/>
        <v>4.0945907472426883</v>
      </c>
      <c r="M167" s="12">
        <f t="shared" si="5"/>
        <v>0.47761728611876575</v>
      </c>
      <c r="O167" s="12"/>
      <c r="Q167" s="12"/>
    </row>
    <row r="168" spans="1:17" x14ac:dyDescent="0.25">
      <c r="A168" t="s">
        <v>3</v>
      </c>
      <c r="B168" s="1">
        <v>39969</v>
      </c>
      <c r="C168">
        <v>71.366479999999996</v>
      </c>
      <c r="D168">
        <v>-156.54074</v>
      </c>
      <c r="E168">
        <v>97.5</v>
      </c>
      <c r="F168">
        <v>95</v>
      </c>
      <c r="G168">
        <v>100</v>
      </c>
      <c r="H168" s="5">
        <v>-1.6</v>
      </c>
      <c r="I168" s="5">
        <v>4</v>
      </c>
      <c r="J168" s="5">
        <v>28.720157960868789</v>
      </c>
      <c r="K168" s="5">
        <v>12.394388057096807</v>
      </c>
      <c r="L168" s="12">
        <f t="shared" si="4"/>
        <v>4.1340619506316214</v>
      </c>
      <c r="M168" s="12">
        <f t="shared" si="5"/>
        <v>0.51239168068206897</v>
      </c>
      <c r="O168" s="12"/>
      <c r="Q168" s="12"/>
    </row>
    <row r="169" spans="1:17" x14ac:dyDescent="0.25">
      <c r="A169" t="s">
        <v>3</v>
      </c>
      <c r="B169" s="1">
        <v>39969</v>
      </c>
      <c r="C169">
        <v>71.366479999999996</v>
      </c>
      <c r="D169">
        <v>-156.54074</v>
      </c>
      <c r="E169">
        <v>102.5</v>
      </c>
      <c r="F169">
        <v>100</v>
      </c>
      <c r="G169">
        <v>105</v>
      </c>
      <c r="H169" s="5">
        <v>-1.7</v>
      </c>
      <c r="I169" s="5">
        <v>4.7</v>
      </c>
      <c r="J169" s="5">
        <v>30.460490951442395</v>
      </c>
      <c r="K169" s="5">
        <v>13.738816527627387</v>
      </c>
      <c r="L169" s="12">
        <f t="shared" si="4"/>
        <v>4.0945907472426883</v>
      </c>
      <c r="M169" s="12">
        <f t="shared" si="5"/>
        <v>0.56254831032088015</v>
      </c>
      <c r="O169" s="12"/>
      <c r="Q169" s="12"/>
    </row>
    <row r="170" spans="1:17" x14ac:dyDescent="0.25">
      <c r="A170" t="s">
        <v>3</v>
      </c>
      <c r="B170" s="1">
        <v>39969</v>
      </c>
      <c r="C170">
        <v>71.366479999999996</v>
      </c>
      <c r="D170">
        <v>-156.54074</v>
      </c>
      <c r="E170">
        <v>107.5</v>
      </c>
      <c r="F170">
        <v>105</v>
      </c>
      <c r="G170">
        <v>110</v>
      </c>
      <c r="H170" s="5">
        <v>-1.8</v>
      </c>
      <c r="I170" s="5">
        <v>4.3</v>
      </c>
      <c r="J170" s="5">
        <v>32.194598461813626</v>
      </c>
      <c r="K170" s="5">
        <v>11.857442884046671</v>
      </c>
      <c r="L170" s="12">
        <f t="shared" si="4"/>
        <v>4.0556291246731675</v>
      </c>
      <c r="M170" s="12">
        <f t="shared" si="5"/>
        <v>0.48089390704688278</v>
      </c>
      <c r="O170" s="12"/>
      <c r="Q170" s="12"/>
    </row>
    <row r="171" spans="1:17" x14ac:dyDescent="0.25">
      <c r="A171" t="s">
        <v>3</v>
      </c>
      <c r="B171" s="1">
        <v>39969</v>
      </c>
      <c r="C171">
        <v>71.366479999999996</v>
      </c>
      <c r="D171">
        <v>-156.54074</v>
      </c>
      <c r="E171">
        <v>112.5</v>
      </c>
      <c r="F171">
        <v>110</v>
      </c>
      <c r="G171">
        <v>115</v>
      </c>
      <c r="H171" s="5">
        <v>-1.8</v>
      </c>
      <c r="I171" s="5">
        <v>3.7</v>
      </c>
      <c r="J171" s="5">
        <v>32.194598461813626</v>
      </c>
      <c r="K171" s="5">
        <v>10.182881061583739</v>
      </c>
      <c r="L171" s="12">
        <f t="shared" si="4"/>
        <v>4.0556291246731675</v>
      </c>
      <c r="M171" s="12">
        <f t="shared" si="5"/>
        <v>0.41297989006441832</v>
      </c>
      <c r="O171" s="12"/>
      <c r="Q171" s="12"/>
    </row>
    <row r="172" spans="1:17" x14ac:dyDescent="0.25">
      <c r="A172" t="s">
        <v>3</v>
      </c>
      <c r="B172" s="1">
        <v>39969</v>
      </c>
      <c r="C172">
        <v>71.366479999999996</v>
      </c>
      <c r="D172">
        <v>-156.54074</v>
      </c>
      <c r="E172">
        <v>117.5</v>
      </c>
      <c r="F172">
        <v>115</v>
      </c>
      <c r="G172">
        <v>120</v>
      </c>
      <c r="H172" s="5">
        <v>-1.8</v>
      </c>
      <c r="I172" s="5">
        <v>3.8</v>
      </c>
      <c r="J172" s="5">
        <v>32.194598461813626</v>
      </c>
      <c r="K172" s="5">
        <v>10.461517848378763</v>
      </c>
      <c r="L172" s="12">
        <f t="shared" si="4"/>
        <v>4.0556291246731675</v>
      </c>
      <c r="M172" s="12">
        <f t="shared" si="5"/>
        <v>0.42428036474173086</v>
      </c>
      <c r="O172" s="12"/>
      <c r="Q172" s="12"/>
    </row>
    <row r="173" spans="1:17" x14ac:dyDescent="0.25">
      <c r="A173" t="s">
        <v>3</v>
      </c>
      <c r="B173" s="1">
        <v>39969</v>
      </c>
      <c r="C173">
        <v>71.366479999999996</v>
      </c>
      <c r="D173">
        <v>-156.54074</v>
      </c>
      <c r="E173">
        <v>122.5</v>
      </c>
      <c r="F173">
        <v>120</v>
      </c>
      <c r="G173">
        <v>125</v>
      </c>
      <c r="H173" s="5">
        <v>-1.8</v>
      </c>
      <c r="I173" s="5">
        <v>4.2</v>
      </c>
      <c r="J173" s="5">
        <v>32.194598461813626</v>
      </c>
      <c r="K173" s="5">
        <v>11.577891797645847</v>
      </c>
      <c r="L173" s="12">
        <f t="shared" si="4"/>
        <v>4.0556291246731675</v>
      </c>
      <c r="M173" s="12">
        <f t="shared" si="5"/>
        <v>0.46955635176847077</v>
      </c>
      <c r="O173" s="12"/>
      <c r="Q173" s="12"/>
    </row>
    <row r="174" spans="1:17" x14ac:dyDescent="0.25">
      <c r="A174" t="s">
        <v>3</v>
      </c>
      <c r="B174" s="1">
        <v>39969</v>
      </c>
      <c r="C174">
        <v>71.366479999999996</v>
      </c>
      <c r="D174">
        <v>-156.54074</v>
      </c>
      <c r="E174">
        <v>127.5</v>
      </c>
      <c r="F174">
        <v>125</v>
      </c>
      <c r="G174">
        <v>130</v>
      </c>
      <c r="H174" s="5">
        <v>-1.8</v>
      </c>
      <c r="I174" s="5">
        <v>4.5999999999999996</v>
      </c>
      <c r="J174" s="5">
        <v>32.194598461813626</v>
      </c>
      <c r="K174" s="5">
        <v>12.697197264944693</v>
      </c>
      <c r="L174" s="12">
        <f t="shared" si="4"/>
        <v>4.0556291246731675</v>
      </c>
      <c r="M174" s="12">
        <f t="shared" si="5"/>
        <v>0.51495123029430179</v>
      </c>
      <c r="O174" s="12"/>
      <c r="Q174" s="12"/>
    </row>
    <row r="175" spans="1:17" x14ac:dyDescent="0.25">
      <c r="A175" t="s">
        <v>3</v>
      </c>
      <c r="B175" s="1">
        <v>39969</v>
      </c>
      <c r="C175">
        <v>71.366479999999996</v>
      </c>
      <c r="D175">
        <v>-156.54074</v>
      </c>
      <c r="E175">
        <v>132.5</v>
      </c>
      <c r="F175">
        <v>130</v>
      </c>
      <c r="G175">
        <v>135</v>
      </c>
      <c r="H175" s="5">
        <v>-1.7290000000000001</v>
      </c>
      <c r="I175" s="5">
        <v>4.4000000000000004</v>
      </c>
      <c r="J175" s="5">
        <v>30.964021561990727</v>
      </c>
      <c r="K175" s="5">
        <v>12.633436839215504</v>
      </c>
      <c r="L175" s="12">
        <f t="shared" si="4"/>
        <v>4.0832397727389935</v>
      </c>
      <c r="M175" s="12">
        <f t="shared" si="5"/>
        <v>0.51585351768270737</v>
      </c>
      <c r="O175" s="12"/>
      <c r="Q175" s="12"/>
    </row>
    <row r="176" spans="1:17" s="3" customFormat="1" x14ac:dyDescent="0.25">
      <c r="A176" s="3" t="s">
        <v>3</v>
      </c>
      <c r="B176" s="4">
        <v>39969</v>
      </c>
      <c r="C176" s="3">
        <v>71.366479999999996</v>
      </c>
      <c r="D176" s="3">
        <v>-156.54074</v>
      </c>
      <c r="E176" s="3">
        <v>137.5</v>
      </c>
      <c r="F176" s="3">
        <v>135</v>
      </c>
      <c r="G176" s="3">
        <v>140</v>
      </c>
      <c r="H176" s="6">
        <v>-1.6580000000000001</v>
      </c>
      <c r="I176" s="6">
        <v>6.2</v>
      </c>
      <c r="J176" s="6">
        <v>29.730311289628467</v>
      </c>
      <c r="K176" s="6">
        <v>18.681328780642303</v>
      </c>
      <c r="L176" s="15">
        <f t="shared" si="4"/>
        <v>4.1111061187388058</v>
      </c>
      <c r="M176" s="15">
        <f t="shared" si="5"/>
        <v>0.76800925056269931</v>
      </c>
      <c r="O176" s="15"/>
      <c r="Q176" s="15"/>
    </row>
    <row r="177" spans="15:17" x14ac:dyDescent="0.25">
      <c r="O177" s="12"/>
      <c r="Q177" s="12"/>
    </row>
    <row r="178" spans="15:17" x14ac:dyDescent="0.25">
      <c r="O178" s="12"/>
      <c r="Q178" s="12"/>
    </row>
    <row r="179" spans="15:17" x14ac:dyDescent="0.25">
      <c r="O179" s="12"/>
      <c r="Q179" s="12"/>
    </row>
    <row r="180" spans="15:17" x14ac:dyDescent="0.25">
      <c r="O180" s="12"/>
      <c r="Q180" s="12"/>
    </row>
    <row r="181" spans="15:17" x14ac:dyDescent="0.25">
      <c r="O181" s="12"/>
      <c r="Q181" s="12"/>
    </row>
    <row r="182" spans="15:17" x14ac:dyDescent="0.25">
      <c r="O182" s="12"/>
      <c r="Q182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B213-606C-40D8-81CA-3118AA6F4309}">
  <dimension ref="A1:O49"/>
  <sheetViews>
    <sheetView workbookViewId="0">
      <selection sqref="A1:M1048576"/>
    </sheetView>
  </sheetViews>
  <sheetFormatPr baseColWidth="10" defaultRowHeight="15" x14ac:dyDescent="0.25"/>
  <cols>
    <col min="1" max="1" width="10.85546875" bestFit="1" customWidth="1"/>
    <col min="2" max="2" width="8.42578125" style="28" bestFit="1" customWidth="1"/>
    <col min="3" max="3" width="15" style="5" bestFit="1" customWidth="1"/>
    <col min="4" max="4" width="17.5703125" style="5" bestFit="1" customWidth="1"/>
    <col min="5" max="5" width="17.42578125" style="5" bestFit="1" customWidth="1"/>
    <col min="6" max="6" width="14.85546875" bestFit="1" customWidth="1"/>
    <col min="7" max="7" width="18" bestFit="1" customWidth="1"/>
    <col min="8" max="8" width="22.140625" style="5" bestFit="1" customWidth="1"/>
    <col min="10" max="10" width="15" bestFit="1" customWidth="1"/>
    <col min="11" max="11" width="17.5703125" bestFit="1" customWidth="1"/>
    <col min="12" max="12" width="17.42578125" bestFit="1" customWidth="1"/>
    <col min="13" max="13" width="18" bestFit="1" customWidth="1"/>
  </cols>
  <sheetData>
    <row r="1" spans="1:13" x14ac:dyDescent="0.25">
      <c r="A1" s="2" t="s">
        <v>27</v>
      </c>
      <c r="B1" s="2" t="s">
        <v>2</v>
      </c>
      <c r="C1" s="24" t="s">
        <v>4</v>
      </c>
      <c r="D1" s="2" t="s">
        <v>5</v>
      </c>
      <c r="E1" s="2" t="s">
        <v>6</v>
      </c>
      <c r="F1" s="18" t="s">
        <v>16</v>
      </c>
      <c r="G1" s="18" t="s">
        <v>14</v>
      </c>
      <c r="H1" s="24" t="s">
        <v>15</v>
      </c>
      <c r="J1" s="102" t="s">
        <v>17</v>
      </c>
      <c r="K1" s="102"/>
      <c r="L1" s="102"/>
      <c r="M1" s="102"/>
    </row>
    <row r="2" spans="1:13" x14ac:dyDescent="0.25">
      <c r="A2" s="38" t="s">
        <v>26</v>
      </c>
      <c r="B2" s="1">
        <v>41171</v>
      </c>
      <c r="C2" s="29">
        <v>6.75</v>
      </c>
      <c r="D2" s="29">
        <v>0</v>
      </c>
      <c r="E2" s="29">
        <v>13.5</v>
      </c>
      <c r="F2" s="47">
        <v>3.2096296296296298</v>
      </c>
      <c r="G2" s="45">
        <v>-237.30988031000501</v>
      </c>
      <c r="H2" s="45">
        <v>1.9877179917420074</v>
      </c>
      <c r="J2" s="24" t="s">
        <v>4</v>
      </c>
      <c r="K2" s="2" t="s">
        <v>5</v>
      </c>
      <c r="L2" s="2" t="s">
        <v>6</v>
      </c>
      <c r="M2" s="92" t="s">
        <v>14</v>
      </c>
    </row>
    <row r="3" spans="1:13" x14ac:dyDescent="0.25">
      <c r="A3" s="38" t="s">
        <v>26</v>
      </c>
      <c r="B3" s="1">
        <v>41171</v>
      </c>
      <c r="C3" s="29">
        <v>20.75</v>
      </c>
      <c r="D3" s="29">
        <v>13.5</v>
      </c>
      <c r="E3" s="29">
        <v>28</v>
      </c>
      <c r="F3" s="47">
        <v>4.450344827586207</v>
      </c>
      <c r="G3" s="45">
        <v>-313.21321445643429</v>
      </c>
      <c r="H3" s="45">
        <v>2.0737942817561428</v>
      </c>
      <c r="J3" s="66">
        <v>12.75</v>
      </c>
      <c r="K3" s="66">
        <v>0</v>
      </c>
      <c r="L3" s="66">
        <v>25.5</v>
      </c>
      <c r="M3" s="5">
        <v>-273.02909637891298</v>
      </c>
    </row>
    <row r="4" spans="1:13" x14ac:dyDescent="0.25">
      <c r="A4" s="38" t="s">
        <v>26</v>
      </c>
      <c r="B4" s="1">
        <v>41171</v>
      </c>
      <c r="C4" s="29">
        <v>35.25</v>
      </c>
      <c r="D4" s="29">
        <v>28</v>
      </c>
      <c r="E4" s="29">
        <v>42.5</v>
      </c>
      <c r="F4" s="47">
        <v>2.9714285714285715</v>
      </c>
      <c r="G4" s="45">
        <v>-224.49302073659035</v>
      </c>
      <c r="H4" s="45">
        <v>1.9877179917420074</v>
      </c>
      <c r="J4" s="66">
        <v>38</v>
      </c>
      <c r="K4" s="66">
        <v>25.5</v>
      </c>
      <c r="L4" s="66">
        <v>50.5</v>
      </c>
      <c r="M4" s="5">
        <v>-219.54066231616582</v>
      </c>
    </row>
    <row r="5" spans="1:13" x14ac:dyDescent="0.25">
      <c r="A5" s="38" t="s">
        <v>26</v>
      </c>
      <c r="B5" s="1">
        <v>41171</v>
      </c>
      <c r="C5" s="29">
        <v>49.75</v>
      </c>
      <c r="D5" s="29">
        <v>42.5</v>
      </c>
      <c r="E5" s="29">
        <v>57</v>
      </c>
      <c r="F5" s="47">
        <v>2.6606896551724137</v>
      </c>
      <c r="G5" s="45">
        <v>-181.29184013531253</v>
      </c>
      <c r="H5" s="45">
        <v>1.9877179917420074</v>
      </c>
      <c r="J5" s="80">
        <v>66.5</v>
      </c>
      <c r="K5" s="80">
        <v>50.5</v>
      </c>
      <c r="L5" s="80">
        <v>82.5</v>
      </c>
      <c r="M5" s="5">
        <v>-249.669417166203</v>
      </c>
    </row>
    <row r="6" spans="1:13" x14ac:dyDescent="0.25">
      <c r="A6" s="38" t="s">
        <v>26</v>
      </c>
      <c r="B6" s="1">
        <v>41171</v>
      </c>
      <c r="C6" s="29">
        <v>64.25</v>
      </c>
      <c r="D6" s="29">
        <v>57</v>
      </c>
      <c r="E6" s="29">
        <v>71.5</v>
      </c>
      <c r="F6" s="47">
        <v>2.5248275862068965</v>
      </c>
      <c r="G6" s="45">
        <v>-267.0989956250574</v>
      </c>
      <c r="H6" s="45">
        <v>2.0737942817561428</v>
      </c>
      <c r="J6" s="66">
        <v>99</v>
      </c>
      <c r="K6" s="66">
        <v>82.5</v>
      </c>
      <c r="L6" s="66">
        <v>115.5</v>
      </c>
      <c r="M6" s="5">
        <v>-191.16458486100248</v>
      </c>
    </row>
    <row r="7" spans="1:13" x14ac:dyDescent="0.25">
      <c r="A7" s="38" t="s">
        <v>26</v>
      </c>
      <c r="B7" s="1">
        <v>41171</v>
      </c>
      <c r="C7" s="29">
        <v>78.75</v>
      </c>
      <c r="D7" s="71">
        <v>71.5</v>
      </c>
      <c r="E7" s="67">
        <v>86</v>
      </c>
      <c r="F7" s="47">
        <v>2.72</v>
      </c>
      <c r="G7" s="45"/>
      <c r="H7" s="45"/>
      <c r="J7" s="66">
        <v>123</v>
      </c>
      <c r="K7" s="66">
        <v>115.5</v>
      </c>
      <c r="L7" s="66">
        <v>130.5</v>
      </c>
      <c r="M7" s="5">
        <v>-284.65676684327678</v>
      </c>
    </row>
    <row r="8" spans="1:13" x14ac:dyDescent="0.25">
      <c r="A8" s="38" t="s">
        <v>26</v>
      </c>
      <c r="B8" s="1">
        <v>41171</v>
      </c>
      <c r="C8" s="29">
        <v>94.25</v>
      </c>
      <c r="D8" s="29">
        <v>86</v>
      </c>
      <c r="E8" s="29">
        <v>102.5</v>
      </c>
      <c r="F8" s="47">
        <v>2.2636363636363632</v>
      </c>
      <c r="G8" s="45">
        <v>-187.57081556213257</v>
      </c>
      <c r="H8" s="45">
        <v>1.9877179917420074</v>
      </c>
      <c r="J8" s="32">
        <v>138.75</v>
      </c>
      <c r="K8" s="79">
        <v>130.5</v>
      </c>
      <c r="L8" s="79">
        <v>147</v>
      </c>
      <c r="M8" s="5">
        <v>-214.16791697745737</v>
      </c>
    </row>
    <row r="9" spans="1:13" x14ac:dyDescent="0.25">
      <c r="A9" s="38" t="s">
        <v>26</v>
      </c>
      <c r="B9" s="1">
        <v>41171</v>
      </c>
      <c r="C9" s="29">
        <v>110.75</v>
      </c>
      <c r="D9" s="29">
        <v>102.5</v>
      </c>
      <c r="E9" s="29">
        <v>119</v>
      </c>
      <c r="F9" s="47">
        <v>2.1424242424242426</v>
      </c>
      <c r="G9" s="45">
        <v>-196.69346070541775</v>
      </c>
      <c r="H9" s="45">
        <v>1.9877179917420074</v>
      </c>
    </row>
    <row r="10" spans="1:13" x14ac:dyDescent="0.25">
      <c r="A10" s="38" t="s">
        <v>26</v>
      </c>
      <c r="B10" s="1">
        <v>41171</v>
      </c>
      <c r="C10" s="29">
        <v>126.5</v>
      </c>
      <c r="D10" s="29">
        <v>119</v>
      </c>
      <c r="E10" s="29">
        <v>134</v>
      </c>
      <c r="F10" s="47">
        <v>2.1713333333333336</v>
      </c>
      <c r="G10" s="45">
        <v>-311.42820784175558</v>
      </c>
      <c r="H10" s="45">
        <v>2.0477541768789527</v>
      </c>
      <c r="J10" s="5"/>
      <c r="K10" s="5"/>
      <c r="L10" s="5"/>
      <c r="M10" s="5"/>
    </row>
    <row r="11" spans="1:13" s="3" customFormat="1" x14ac:dyDescent="0.25">
      <c r="A11" s="39" t="s">
        <v>26</v>
      </c>
      <c r="B11" s="4">
        <v>41171</v>
      </c>
      <c r="C11" s="30">
        <v>141.5</v>
      </c>
      <c r="D11" s="30">
        <v>134</v>
      </c>
      <c r="E11" s="30">
        <v>149</v>
      </c>
      <c r="F11" s="48">
        <v>2.3473333333333333</v>
      </c>
      <c r="G11" s="46">
        <v>-187.98245405245402</v>
      </c>
      <c r="H11" s="46">
        <v>2.0477541768789527</v>
      </c>
    </row>
    <row r="12" spans="1:13" x14ac:dyDescent="0.25">
      <c r="A12" s="38" t="s">
        <v>26</v>
      </c>
      <c r="B12" s="1">
        <v>41220</v>
      </c>
      <c r="C12" s="28">
        <v>6.25</v>
      </c>
      <c r="D12" s="28">
        <v>0</v>
      </c>
      <c r="E12" s="28">
        <v>12.5</v>
      </c>
      <c r="F12" s="47">
        <v>2.63</v>
      </c>
      <c r="G12" s="50">
        <v>-175.0566460861989</v>
      </c>
      <c r="H12" s="55">
        <v>7.1064231509248108</v>
      </c>
      <c r="J12" s="102" t="s">
        <v>17</v>
      </c>
      <c r="K12" s="102"/>
      <c r="L12" s="102"/>
      <c r="M12" s="102"/>
    </row>
    <row r="13" spans="1:13" x14ac:dyDescent="0.25">
      <c r="A13" s="38" t="s">
        <v>26</v>
      </c>
      <c r="B13" s="1">
        <v>41220</v>
      </c>
      <c r="C13" s="28">
        <v>18.75</v>
      </c>
      <c r="D13" s="28">
        <v>12.5</v>
      </c>
      <c r="E13" s="28">
        <v>25</v>
      </c>
      <c r="F13" s="47">
        <v>2.7220000000000004</v>
      </c>
      <c r="G13" s="50">
        <v>-112.55313502260734</v>
      </c>
      <c r="H13" s="55">
        <v>2.4670955595598674</v>
      </c>
      <c r="J13" s="24" t="s">
        <v>4</v>
      </c>
      <c r="K13" s="2" t="s">
        <v>5</v>
      </c>
      <c r="L13" s="2" t="s">
        <v>6</v>
      </c>
      <c r="M13" s="92" t="s">
        <v>14</v>
      </c>
    </row>
    <row r="14" spans="1:13" x14ac:dyDescent="0.25">
      <c r="A14" s="38" t="s">
        <v>26</v>
      </c>
      <c r="B14" s="1">
        <v>41220</v>
      </c>
      <c r="C14" s="28">
        <v>33.25</v>
      </c>
      <c r="D14" s="28">
        <v>25</v>
      </c>
      <c r="E14" s="28">
        <v>41.5</v>
      </c>
      <c r="F14" s="47">
        <v>2.7875757575757576</v>
      </c>
      <c r="G14" s="51">
        <v>-113.83596760367134</v>
      </c>
      <c r="H14" s="56">
        <v>7.1064231509248108</v>
      </c>
      <c r="J14" s="34">
        <v>12</v>
      </c>
      <c r="K14" s="34">
        <v>0</v>
      </c>
      <c r="L14" s="34">
        <v>24</v>
      </c>
      <c r="M14" s="12">
        <v>-145.10704703489461</v>
      </c>
    </row>
    <row r="15" spans="1:13" x14ac:dyDescent="0.25">
      <c r="A15" s="38" t="s">
        <v>26</v>
      </c>
      <c r="B15" s="1">
        <v>41220</v>
      </c>
      <c r="C15" s="28">
        <v>49.75</v>
      </c>
      <c r="D15" s="28">
        <v>41.5</v>
      </c>
      <c r="E15" s="28">
        <v>58</v>
      </c>
      <c r="F15" s="47">
        <v>2.4306060606060602</v>
      </c>
      <c r="G15" s="51">
        <v>-160.59701991989272</v>
      </c>
      <c r="H15" s="56">
        <v>4.7752370621781779</v>
      </c>
      <c r="J15" s="34">
        <v>33.5</v>
      </c>
      <c r="K15" s="34">
        <v>24</v>
      </c>
      <c r="L15" s="34">
        <v>43</v>
      </c>
      <c r="M15" s="12">
        <v>-117.46011212436966</v>
      </c>
    </row>
    <row r="16" spans="1:13" x14ac:dyDescent="0.25">
      <c r="A16" s="38" t="s">
        <v>26</v>
      </c>
      <c r="B16" s="1">
        <v>41220</v>
      </c>
      <c r="C16" s="28">
        <v>64.5</v>
      </c>
      <c r="D16" s="28">
        <v>58</v>
      </c>
      <c r="E16" s="28">
        <v>71</v>
      </c>
      <c r="F16" s="47">
        <v>1.7576923076923079</v>
      </c>
      <c r="G16" s="51">
        <v>-153.04186182880684</v>
      </c>
      <c r="H16" s="56">
        <v>7.1064231509248108</v>
      </c>
      <c r="J16" s="34">
        <v>54.5</v>
      </c>
      <c r="K16" s="34">
        <v>43</v>
      </c>
      <c r="L16" s="34">
        <v>66</v>
      </c>
      <c r="M16" s="12">
        <v>-157.96913884473241</v>
      </c>
    </row>
    <row r="17" spans="1:15" x14ac:dyDescent="0.25">
      <c r="A17" s="38" t="s">
        <v>26</v>
      </c>
      <c r="B17" s="1">
        <v>41220</v>
      </c>
      <c r="C17" s="28">
        <v>76.75</v>
      </c>
      <c r="D17" s="28">
        <v>71</v>
      </c>
      <c r="E17" s="28">
        <v>82.5</v>
      </c>
      <c r="F17" s="47">
        <v>1.9586956521739132</v>
      </c>
      <c r="G17" s="51">
        <v>-133.30706766619306</v>
      </c>
      <c r="H17" s="56">
        <v>4.7752370621781779</v>
      </c>
      <c r="J17" s="34">
        <v>73.75</v>
      </c>
      <c r="K17" s="34">
        <v>66</v>
      </c>
      <c r="L17" s="34">
        <v>81.5</v>
      </c>
      <c r="M17" s="12">
        <v>-139.67313029929429</v>
      </c>
    </row>
    <row r="18" spans="1:15" x14ac:dyDescent="0.25">
      <c r="A18" s="38" t="s">
        <v>26</v>
      </c>
      <c r="B18" s="1">
        <v>41220</v>
      </c>
      <c r="C18" s="28">
        <v>89.5</v>
      </c>
      <c r="D18" s="28">
        <v>82.5</v>
      </c>
      <c r="E18" s="28">
        <v>96.5</v>
      </c>
      <c r="F18" s="47">
        <v>3.2953571428571427</v>
      </c>
      <c r="G18" s="51">
        <v>-153.93074437340269</v>
      </c>
      <c r="H18" s="56">
        <v>2.3876185310890889</v>
      </c>
      <c r="J18" s="34">
        <v>91.5</v>
      </c>
      <c r="K18" s="34">
        <v>81.5</v>
      </c>
      <c r="L18" s="34">
        <v>101.5</v>
      </c>
      <c r="M18" s="12">
        <v>-148.48960208491263</v>
      </c>
    </row>
    <row r="19" spans="1:15" s="27" customFormat="1" x14ac:dyDescent="0.25">
      <c r="A19" s="38" t="s">
        <v>26</v>
      </c>
      <c r="B19" s="1">
        <v>41220</v>
      </c>
      <c r="C19" s="53">
        <v>103.75</v>
      </c>
      <c r="D19" s="53">
        <v>96.5</v>
      </c>
      <c r="E19" s="53">
        <v>111</v>
      </c>
      <c r="F19" s="31">
        <v>3.8303448275862064</v>
      </c>
      <c r="G19" s="54">
        <v>-136.29091056088447</v>
      </c>
      <c r="H19" s="57">
        <v>2.3876185310890889</v>
      </c>
      <c r="J19" s="34">
        <v>111.5</v>
      </c>
      <c r="K19" s="34">
        <v>101.5</v>
      </c>
      <c r="L19" s="34">
        <v>121.5</v>
      </c>
      <c r="M19" s="12">
        <v>-147.16813854689599</v>
      </c>
    </row>
    <row r="20" spans="1:15" x14ac:dyDescent="0.25">
      <c r="A20" s="38" t="s">
        <v>26</v>
      </c>
      <c r="B20" s="1">
        <v>41220</v>
      </c>
      <c r="C20" s="52">
        <v>121</v>
      </c>
      <c r="D20" s="52">
        <v>111</v>
      </c>
      <c r="E20" s="52">
        <v>131</v>
      </c>
      <c r="F20" s="47">
        <v>2.6024999999999996</v>
      </c>
      <c r="G20" s="51">
        <v>-157.00944005804925</v>
      </c>
      <c r="H20" s="56">
        <v>4.7752370621781779</v>
      </c>
      <c r="J20" s="34">
        <v>132.75</v>
      </c>
      <c r="K20" s="34">
        <v>121.5</v>
      </c>
      <c r="L20" s="34">
        <v>144</v>
      </c>
      <c r="M20" s="12">
        <v>-145.63828407907488</v>
      </c>
    </row>
    <row r="21" spans="1:15" x14ac:dyDescent="0.25">
      <c r="A21" s="38" t="s">
        <v>26</v>
      </c>
      <c r="B21" s="1">
        <v>41220</v>
      </c>
      <c r="C21" s="52">
        <v>138</v>
      </c>
      <c r="D21" s="52">
        <v>131</v>
      </c>
      <c r="E21" s="52">
        <v>145</v>
      </c>
      <c r="F21" s="47">
        <v>2.7450000000000001</v>
      </c>
      <c r="G21" s="51">
        <v>-137.32859317136288</v>
      </c>
      <c r="H21" s="56">
        <v>2.3876185310890889</v>
      </c>
      <c r="J21" s="34">
        <v>156.5</v>
      </c>
      <c r="K21" s="34">
        <v>144</v>
      </c>
      <c r="L21" s="34">
        <v>169</v>
      </c>
      <c r="M21" s="81">
        <v>-184.45775660401745</v>
      </c>
      <c r="N21" s="12"/>
      <c r="O21" s="81"/>
    </row>
    <row r="22" spans="1:15" x14ac:dyDescent="0.25">
      <c r="A22" s="38" t="s">
        <v>26</v>
      </c>
      <c r="B22" s="1">
        <v>41220</v>
      </c>
      <c r="C22" s="49">
        <v>151.75</v>
      </c>
      <c r="D22" s="49">
        <v>145</v>
      </c>
      <c r="E22" s="49">
        <v>158.5</v>
      </c>
      <c r="F22" s="47">
        <v>2.1011111111111109</v>
      </c>
      <c r="G22" s="51">
        <v>-172.63969475613675</v>
      </c>
      <c r="H22" s="56">
        <v>2.3876185310890889</v>
      </c>
    </row>
    <row r="23" spans="1:15" s="3" customFormat="1" x14ac:dyDescent="0.25">
      <c r="A23" s="39" t="s">
        <v>26</v>
      </c>
      <c r="B23" s="4">
        <v>41220</v>
      </c>
      <c r="C23" s="60">
        <v>164.75</v>
      </c>
      <c r="D23" s="60">
        <v>158.5</v>
      </c>
      <c r="E23" s="60">
        <v>171</v>
      </c>
      <c r="F23" s="48">
        <v>3.5975000000000001</v>
      </c>
      <c r="G23" s="61">
        <v>-204.14089930678352</v>
      </c>
      <c r="H23" s="62">
        <v>2.3876185310890889</v>
      </c>
    </row>
    <row r="24" spans="1:15" s="27" customFormat="1" x14ac:dyDescent="0.25">
      <c r="A24" s="38" t="s">
        <v>26</v>
      </c>
      <c r="B24" s="1">
        <v>41243</v>
      </c>
      <c r="C24" s="63">
        <v>7.5</v>
      </c>
      <c r="D24" s="63">
        <v>0</v>
      </c>
      <c r="E24" s="63">
        <v>15</v>
      </c>
      <c r="F24" s="47">
        <v>2.4593666512348729</v>
      </c>
      <c r="G24" s="64">
        <v>-125.49165699415128</v>
      </c>
      <c r="H24" s="63">
        <v>8.1276472815528749</v>
      </c>
    </row>
    <row r="25" spans="1:15" s="27" customFormat="1" x14ac:dyDescent="0.25">
      <c r="A25" s="38" t="s">
        <v>26</v>
      </c>
      <c r="B25" s="1">
        <v>41243</v>
      </c>
      <c r="C25" s="63">
        <v>38.25</v>
      </c>
      <c r="D25" s="63">
        <v>30</v>
      </c>
      <c r="E25" s="63">
        <v>46.5</v>
      </c>
      <c r="F25" s="28">
        <v>2.6</v>
      </c>
      <c r="G25" s="64">
        <v>-180.56457381994684</v>
      </c>
      <c r="H25" s="63">
        <v>5.3285953981013279</v>
      </c>
    </row>
    <row r="26" spans="1:15" s="27" customFormat="1" x14ac:dyDescent="0.25">
      <c r="A26" s="38" t="s">
        <v>26</v>
      </c>
      <c r="B26" s="1">
        <v>41243</v>
      </c>
      <c r="C26" s="63">
        <v>82.5</v>
      </c>
      <c r="D26" s="63">
        <v>75</v>
      </c>
      <c r="E26" s="63">
        <v>90</v>
      </c>
      <c r="F26" s="47">
        <v>3.7938469550957743</v>
      </c>
      <c r="G26" s="64">
        <v>-190.23963896579036</v>
      </c>
      <c r="H26" s="63">
        <v>2.9340396043680137</v>
      </c>
    </row>
    <row r="27" spans="1:15" s="27" customFormat="1" x14ac:dyDescent="0.25">
      <c r="A27" s="38" t="s">
        <v>26</v>
      </c>
      <c r="B27" s="1">
        <v>41243</v>
      </c>
      <c r="C27" s="63">
        <v>129.5</v>
      </c>
      <c r="D27" s="63">
        <v>122</v>
      </c>
      <c r="E27" s="63">
        <v>137</v>
      </c>
      <c r="F27" s="47">
        <v>2.2054286809665258</v>
      </c>
      <c r="G27" s="64">
        <v>-220.77233561525856</v>
      </c>
      <c r="H27" s="63">
        <v>5.8680792087360274</v>
      </c>
    </row>
    <row r="28" spans="1:15" s="3" customFormat="1" x14ac:dyDescent="0.25">
      <c r="A28" s="39" t="s">
        <v>26</v>
      </c>
      <c r="B28" s="4">
        <v>41243</v>
      </c>
      <c r="C28" s="46">
        <v>159.5</v>
      </c>
      <c r="D28" s="46">
        <v>152</v>
      </c>
      <c r="E28" s="46">
        <v>167</v>
      </c>
      <c r="F28" s="48">
        <v>3.0372025098055735</v>
      </c>
      <c r="G28" s="65">
        <v>-284.37404067238776</v>
      </c>
      <c r="H28" s="46">
        <v>1.470628607092898</v>
      </c>
      <c r="I28" s="6"/>
    </row>
    <row r="29" spans="1:15" x14ac:dyDescent="0.25">
      <c r="A29" s="16" t="s">
        <v>3</v>
      </c>
      <c r="B29" s="1">
        <v>39906</v>
      </c>
      <c r="C29" s="21">
        <v>8</v>
      </c>
      <c r="D29" s="21">
        <v>0</v>
      </c>
      <c r="E29" s="21">
        <v>16</v>
      </c>
      <c r="F29" s="17">
        <v>4.6119793333333332</v>
      </c>
      <c r="G29" s="17">
        <v>-205.90031442322186</v>
      </c>
      <c r="H29" s="58">
        <v>2</v>
      </c>
    </row>
    <row r="30" spans="1:15" x14ac:dyDescent="0.25">
      <c r="A30" s="16" t="s">
        <v>3</v>
      </c>
      <c r="B30" s="1">
        <v>39906</v>
      </c>
      <c r="C30" s="21">
        <v>22.5</v>
      </c>
      <c r="D30" s="21">
        <v>16</v>
      </c>
      <c r="E30" s="21">
        <v>29</v>
      </c>
      <c r="F30" s="17">
        <v>6.3060786666666671</v>
      </c>
      <c r="G30" s="17">
        <v>-225.6326942720037</v>
      </c>
      <c r="H30" s="58">
        <v>2</v>
      </c>
    </row>
    <row r="31" spans="1:15" x14ac:dyDescent="0.25">
      <c r="A31" s="16" t="s">
        <v>3</v>
      </c>
      <c r="B31" s="1">
        <v>39906</v>
      </c>
      <c r="C31" s="21">
        <v>35.5</v>
      </c>
      <c r="D31" s="21">
        <v>29</v>
      </c>
      <c r="E31" s="21">
        <v>42</v>
      </c>
      <c r="F31" s="17">
        <v>5.6050000000000004</v>
      </c>
      <c r="G31" s="17">
        <v>-245.50393391968294</v>
      </c>
      <c r="H31" s="58">
        <v>2</v>
      </c>
    </row>
    <row r="32" spans="1:15" x14ac:dyDescent="0.25">
      <c r="A32" s="16" t="s">
        <v>3</v>
      </c>
      <c r="B32" s="1">
        <v>39906</v>
      </c>
      <c r="C32" s="21">
        <v>48.5</v>
      </c>
      <c r="D32" s="21">
        <v>42</v>
      </c>
      <c r="E32" s="21">
        <v>55</v>
      </c>
      <c r="F32" s="17">
        <v>5.3210253333333331</v>
      </c>
      <c r="G32" s="17">
        <v>-231.95720343223201</v>
      </c>
      <c r="H32" s="58">
        <v>2</v>
      </c>
    </row>
    <row r="33" spans="1:12" x14ac:dyDescent="0.25">
      <c r="A33" s="16" t="s">
        <v>3</v>
      </c>
      <c r="B33" s="1">
        <v>39906</v>
      </c>
      <c r="C33" s="21">
        <v>61.5</v>
      </c>
      <c r="D33" s="21">
        <v>55</v>
      </c>
      <c r="E33" s="21">
        <v>68</v>
      </c>
      <c r="F33" s="17">
        <v>5.3667750000000005</v>
      </c>
      <c r="G33" s="17">
        <v>-230</v>
      </c>
      <c r="H33" s="58">
        <v>2</v>
      </c>
    </row>
    <row r="34" spans="1:12" x14ac:dyDescent="0.25">
      <c r="A34" s="16" t="s">
        <v>3</v>
      </c>
      <c r="B34" s="1">
        <v>39906</v>
      </c>
      <c r="C34" s="21">
        <v>75</v>
      </c>
      <c r="D34" s="21">
        <v>68</v>
      </c>
      <c r="E34" s="21">
        <v>82</v>
      </c>
      <c r="F34" s="17">
        <v>6.5483867499999997</v>
      </c>
      <c r="G34" s="17">
        <v>-186.50149613372156</v>
      </c>
      <c r="H34" s="58">
        <v>2</v>
      </c>
    </row>
    <row r="35" spans="1:12" x14ac:dyDescent="0.25">
      <c r="A35" s="16" t="s">
        <v>3</v>
      </c>
      <c r="B35" s="1">
        <v>39906</v>
      </c>
      <c r="C35" s="21">
        <v>89</v>
      </c>
      <c r="D35" s="21">
        <v>82</v>
      </c>
      <c r="E35" s="21">
        <v>96</v>
      </c>
      <c r="F35" s="17">
        <v>6.8805180000000004</v>
      </c>
      <c r="G35" s="17">
        <v>-215.98566710098487</v>
      </c>
      <c r="H35" s="58">
        <v>2</v>
      </c>
    </row>
    <row r="36" spans="1:12" s="3" customFormat="1" x14ac:dyDescent="0.25">
      <c r="A36" s="19" t="s">
        <v>3</v>
      </c>
      <c r="B36" s="4">
        <v>39906</v>
      </c>
      <c r="C36" s="25">
        <v>104</v>
      </c>
      <c r="D36" s="25">
        <v>96</v>
      </c>
      <c r="E36" s="25">
        <v>112</v>
      </c>
      <c r="F36" s="20">
        <v>9.1390399999999996</v>
      </c>
      <c r="G36" s="20">
        <v>-238.52256858031825</v>
      </c>
      <c r="H36" s="59">
        <v>2</v>
      </c>
    </row>
    <row r="37" spans="1:12" x14ac:dyDescent="0.25">
      <c r="A37" s="16" t="s">
        <v>3</v>
      </c>
      <c r="B37" s="1">
        <v>39969</v>
      </c>
      <c r="C37" s="21">
        <v>11.5</v>
      </c>
      <c r="D37" s="21">
        <v>0</v>
      </c>
      <c r="E37" s="21">
        <v>23</v>
      </c>
      <c r="F37" s="17">
        <v>3.97114296296296</v>
      </c>
      <c r="G37" s="21">
        <v>-103.66475020911456</v>
      </c>
      <c r="H37" s="58">
        <v>2</v>
      </c>
    </row>
    <row r="38" spans="1:12" x14ac:dyDescent="0.25">
      <c r="A38" s="16" t="s">
        <v>3</v>
      </c>
      <c r="B38" s="1">
        <v>39969</v>
      </c>
      <c r="C38" s="21">
        <v>30.5</v>
      </c>
      <c r="D38" s="21">
        <v>23</v>
      </c>
      <c r="E38" s="21">
        <v>38</v>
      </c>
      <c r="F38" s="17">
        <v>5.0895896598639503</v>
      </c>
      <c r="G38" s="21">
        <v>-164.43052536951836</v>
      </c>
      <c r="H38" s="58">
        <v>2</v>
      </c>
    </row>
    <row r="39" spans="1:12" x14ac:dyDescent="0.25">
      <c r="A39" s="16" t="s">
        <v>3</v>
      </c>
      <c r="B39" s="1">
        <v>39969</v>
      </c>
      <c r="C39" s="21">
        <v>45</v>
      </c>
      <c r="D39" s="21">
        <v>38</v>
      </c>
      <c r="E39" s="21">
        <v>52</v>
      </c>
      <c r="F39" s="17">
        <v>5.8031319318593697</v>
      </c>
      <c r="G39" s="21">
        <v>-210.33</v>
      </c>
      <c r="H39" s="58">
        <v>2</v>
      </c>
    </row>
    <row r="40" spans="1:12" s="3" customFormat="1" x14ac:dyDescent="0.25">
      <c r="A40" s="19" t="s">
        <v>3</v>
      </c>
      <c r="B40" s="4">
        <v>39969</v>
      </c>
      <c r="C40" s="25">
        <v>59</v>
      </c>
      <c r="D40" s="25">
        <v>52</v>
      </c>
      <c r="E40" s="25">
        <v>66</v>
      </c>
      <c r="F40" s="20">
        <v>5.3146061576354695</v>
      </c>
      <c r="G40" s="25">
        <v>-208.3</v>
      </c>
      <c r="H40" s="59">
        <v>2</v>
      </c>
    </row>
    <row r="42" spans="1:12" x14ac:dyDescent="0.25">
      <c r="G42" s="74"/>
      <c r="H42" s="93"/>
      <c r="I42" s="74"/>
      <c r="J42" s="74"/>
      <c r="K42" s="74"/>
      <c r="L42" s="74"/>
    </row>
    <row r="43" spans="1:12" x14ac:dyDescent="0.25">
      <c r="G43" s="88"/>
      <c r="H43" s="93"/>
      <c r="I43" s="74"/>
      <c r="J43" s="74"/>
      <c r="K43" s="74"/>
      <c r="L43" s="74"/>
    </row>
    <row r="47" spans="1:12" x14ac:dyDescent="0.25">
      <c r="G47" s="5"/>
    </row>
    <row r="48" spans="1:12" x14ac:dyDescent="0.25">
      <c r="G48" s="5"/>
    </row>
    <row r="49" spans="7:7" x14ac:dyDescent="0.25">
      <c r="G49" s="5"/>
    </row>
  </sheetData>
  <mergeCells count="2">
    <mergeCell ref="J1:M1"/>
    <mergeCell ref="J12:M12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96A03-B431-4193-8391-A9BB5790A01E}">
  <dimension ref="A1:R41"/>
  <sheetViews>
    <sheetView tabSelected="1" workbookViewId="0">
      <selection sqref="A1:K1048576"/>
    </sheetView>
  </sheetViews>
  <sheetFormatPr baseColWidth="10" defaultRowHeight="15" x14ac:dyDescent="0.25"/>
  <cols>
    <col min="1" max="1" width="10.85546875" style="16" bestFit="1" customWidth="1"/>
    <col min="2" max="2" width="8.42578125" style="16" bestFit="1" customWidth="1"/>
    <col min="3" max="3" width="15" style="26" bestFit="1" customWidth="1"/>
    <col min="4" max="4" width="17.5703125" style="26" bestFit="1" customWidth="1"/>
    <col min="5" max="5" width="17.42578125" style="26" bestFit="1" customWidth="1"/>
    <col min="6" max="6" width="14.85546875" style="70" bestFit="1" customWidth="1"/>
    <col min="7" max="7" width="17.140625" style="16" bestFit="1" customWidth="1"/>
    <col min="8" max="8" width="22.140625" style="16" bestFit="1" customWidth="1"/>
    <col min="9" max="9" width="32.7109375" style="16" bestFit="1" customWidth="1"/>
    <col min="10" max="10" width="15.28515625" style="16" bestFit="1" customWidth="1"/>
    <col min="11" max="11" width="19.140625" style="16" bestFit="1" customWidth="1"/>
    <col min="12" max="16384" width="11.42578125" style="16"/>
  </cols>
  <sheetData>
    <row r="1" spans="1:18" s="18" customFormat="1" x14ac:dyDescent="0.25">
      <c r="A1" s="2" t="s">
        <v>27</v>
      </c>
      <c r="B1" s="2" t="s">
        <v>2</v>
      </c>
      <c r="C1" s="24" t="s">
        <v>4</v>
      </c>
      <c r="D1" s="2" t="s">
        <v>5</v>
      </c>
      <c r="E1" s="2" t="s">
        <v>6</v>
      </c>
      <c r="F1" s="8" t="s">
        <v>16</v>
      </c>
      <c r="G1" s="18" t="s">
        <v>13</v>
      </c>
      <c r="H1" s="18" t="s">
        <v>15</v>
      </c>
      <c r="I1" s="2" t="s">
        <v>25</v>
      </c>
      <c r="J1" s="2" t="s">
        <v>22</v>
      </c>
      <c r="K1" s="2" t="s">
        <v>24</v>
      </c>
    </row>
    <row r="2" spans="1:18" customFormat="1" x14ac:dyDescent="0.25">
      <c r="A2" s="38" t="s">
        <v>26</v>
      </c>
      <c r="B2" s="1">
        <v>41171</v>
      </c>
      <c r="C2" s="66">
        <v>12.75</v>
      </c>
      <c r="D2" s="66">
        <v>0</v>
      </c>
      <c r="E2" s="66">
        <v>25.5</v>
      </c>
      <c r="F2" s="33">
        <v>3.9245009030866731</v>
      </c>
      <c r="G2" s="33">
        <v>-42.859378478976282</v>
      </c>
      <c r="H2" s="22">
        <v>0.35</v>
      </c>
      <c r="I2" s="5">
        <v>3.4006702771459087</v>
      </c>
      <c r="J2" s="12">
        <v>115.40374641614478</v>
      </c>
      <c r="K2" s="12">
        <v>4.7484368181583418</v>
      </c>
    </row>
    <row r="3" spans="1:18" customFormat="1" x14ac:dyDescent="0.25">
      <c r="A3" s="38" t="s">
        <v>26</v>
      </c>
      <c r="B3" s="1">
        <v>41171</v>
      </c>
      <c r="C3" s="66">
        <v>38</v>
      </c>
      <c r="D3" s="66">
        <v>25.5</v>
      </c>
      <c r="E3" s="66">
        <v>50.5</v>
      </c>
      <c r="F3" s="33">
        <v>2.8459474963768789</v>
      </c>
      <c r="G3" s="33">
        <v>-35.389945509915137</v>
      </c>
      <c r="H3" s="22">
        <v>0.35</v>
      </c>
      <c r="I3" s="5">
        <v>2.7799450879470777</v>
      </c>
      <c r="J3" s="12">
        <v>102.3742342507399</v>
      </c>
      <c r="K3" s="12">
        <v>4.6286350622990069</v>
      </c>
    </row>
    <row r="4" spans="1:18" customFormat="1" x14ac:dyDescent="0.25">
      <c r="A4" s="38" t="s">
        <v>26</v>
      </c>
      <c r="B4" s="1">
        <v>41171</v>
      </c>
      <c r="C4" s="80">
        <v>66.5</v>
      </c>
      <c r="D4" s="80">
        <v>50.5</v>
      </c>
      <c r="E4" s="80">
        <v>82.5</v>
      </c>
      <c r="F4" s="35">
        <v>2.7913218959443569</v>
      </c>
      <c r="G4" s="35">
        <v>-32.635530791249487</v>
      </c>
      <c r="H4" s="22">
        <f>0.35*10</f>
        <v>3.5</v>
      </c>
      <c r="I4" s="5">
        <v>2.9772231871678434</v>
      </c>
      <c r="J4" s="12">
        <v>93.75588326650346</v>
      </c>
      <c r="K4" s="12">
        <v>4.5406944177242208</v>
      </c>
    </row>
    <row r="5" spans="1:18" customFormat="1" x14ac:dyDescent="0.25">
      <c r="A5" s="38" t="s">
        <v>26</v>
      </c>
      <c r="B5" s="1">
        <v>41171</v>
      </c>
      <c r="C5" s="80">
        <v>99</v>
      </c>
      <c r="D5" s="80">
        <v>82.5</v>
      </c>
      <c r="E5" s="80">
        <v>115.5</v>
      </c>
      <c r="F5" s="33">
        <v>2.203906968209536</v>
      </c>
      <c r="G5" s="33">
        <v>-37.851683168941157</v>
      </c>
      <c r="H5" s="22">
        <v>0.35</v>
      </c>
      <c r="I5" s="5">
        <v>2.9515764104715032</v>
      </c>
      <c r="J5" s="12">
        <v>74.668809534816347</v>
      </c>
      <c r="K5" s="12">
        <v>4.3130624619021232</v>
      </c>
      <c r="L5" s="34"/>
      <c r="M5" s="34"/>
      <c r="N5" s="34"/>
      <c r="O5" s="34"/>
      <c r="P5" s="32"/>
    </row>
    <row r="6" spans="1:18" customFormat="1" x14ac:dyDescent="0.25">
      <c r="A6" s="38" t="s">
        <v>26</v>
      </c>
      <c r="B6" s="1">
        <v>41171</v>
      </c>
      <c r="C6" s="80">
        <v>123</v>
      </c>
      <c r="D6" s="80">
        <v>115.5</v>
      </c>
      <c r="E6" s="80">
        <v>130.5</v>
      </c>
      <c r="F6" s="33">
        <v>2.2615457129833705</v>
      </c>
      <c r="G6" s="33">
        <v>-30.887332847930139</v>
      </c>
      <c r="H6" s="22">
        <v>0.35</v>
      </c>
      <c r="I6" s="5">
        <v>4.3688486567010907</v>
      </c>
      <c r="J6" s="12">
        <v>51.76525649416886</v>
      </c>
      <c r="K6" s="12">
        <v>3.9467192001786366</v>
      </c>
      <c r="L6" s="33"/>
      <c r="M6" s="35"/>
      <c r="N6" s="33"/>
      <c r="O6" s="33"/>
      <c r="P6" s="33"/>
    </row>
    <row r="7" spans="1:18" s="3" customFormat="1" x14ac:dyDescent="0.25">
      <c r="A7" s="39" t="s">
        <v>26</v>
      </c>
      <c r="B7" s="4">
        <v>41171</v>
      </c>
      <c r="C7" s="36">
        <v>138.75</v>
      </c>
      <c r="D7" s="43">
        <v>130.5</v>
      </c>
      <c r="E7" s="43">
        <v>147</v>
      </c>
      <c r="F7" s="37">
        <v>2.1614811287663174</v>
      </c>
      <c r="G7" s="37">
        <v>-32.344290564474996</v>
      </c>
      <c r="H7" s="23">
        <v>0.35</v>
      </c>
      <c r="I7" s="6">
        <v>10.264080958784929</v>
      </c>
      <c r="J7" s="15">
        <v>21.058691347483247</v>
      </c>
      <c r="K7" s="15">
        <v>3.047313365529297</v>
      </c>
    </row>
    <row r="8" spans="1:18" customFormat="1" x14ac:dyDescent="0.25">
      <c r="A8" s="38" t="s">
        <v>26</v>
      </c>
      <c r="B8" s="1">
        <v>41220</v>
      </c>
      <c r="C8" s="34">
        <v>12</v>
      </c>
      <c r="D8" s="34">
        <v>0</v>
      </c>
      <c r="E8" s="34">
        <v>24</v>
      </c>
      <c r="F8" s="35">
        <v>2.6758569622442048</v>
      </c>
      <c r="G8" s="35">
        <v>-33.960646936108745</v>
      </c>
      <c r="H8" s="22">
        <v>0.35</v>
      </c>
      <c r="I8" s="5">
        <v>5.5364042445185584</v>
      </c>
      <c r="J8" s="12">
        <v>48.332037258541895</v>
      </c>
      <c r="K8" s="12">
        <v>3.8780946380524144</v>
      </c>
    </row>
    <row r="9" spans="1:18" customFormat="1" x14ac:dyDescent="0.25">
      <c r="A9" s="38" t="s">
        <v>26</v>
      </c>
      <c r="B9" s="1">
        <v>41220</v>
      </c>
      <c r="C9" s="34">
        <v>33.5</v>
      </c>
      <c r="D9" s="34">
        <v>24</v>
      </c>
      <c r="E9" s="34">
        <v>43</v>
      </c>
      <c r="F9" s="35">
        <v>2.919966678728783</v>
      </c>
      <c r="G9" s="35">
        <v>-12.988091208836309</v>
      </c>
      <c r="H9" s="22">
        <v>0.35</v>
      </c>
      <c r="I9" s="5">
        <v>4.3236692060944639</v>
      </c>
      <c r="J9" s="12">
        <v>67.534460652376453</v>
      </c>
      <c r="K9" s="12">
        <v>4.2126379957866638</v>
      </c>
      <c r="L9" s="34"/>
      <c r="M9" s="34"/>
      <c r="N9" s="34"/>
      <c r="O9" s="34"/>
      <c r="P9" s="34"/>
      <c r="Q9" s="34"/>
      <c r="R9" s="34"/>
    </row>
    <row r="10" spans="1:18" customFormat="1" x14ac:dyDescent="0.25">
      <c r="A10" s="38" t="s">
        <v>26</v>
      </c>
      <c r="B10" s="1">
        <v>41220</v>
      </c>
      <c r="C10" s="34">
        <v>54.5</v>
      </c>
      <c r="D10" s="34">
        <v>43</v>
      </c>
      <c r="E10" s="34">
        <v>66</v>
      </c>
      <c r="F10" s="35">
        <v>1.9912983013731522</v>
      </c>
      <c r="G10" s="35">
        <v>-25.646425416652718</v>
      </c>
      <c r="H10" s="22">
        <v>0.35</v>
      </c>
      <c r="I10" s="5">
        <v>4.5035687163751232</v>
      </c>
      <c r="J10" s="12">
        <v>44.216007943494375</v>
      </c>
      <c r="K10" s="12">
        <v>3.7890868941829807</v>
      </c>
      <c r="L10" s="35"/>
      <c r="M10" s="35"/>
      <c r="N10" s="35"/>
      <c r="O10" s="35"/>
      <c r="P10" s="35"/>
      <c r="Q10" s="35"/>
      <c r="R10" s="35"/>
    </row>
    <row r="11" spans="1:18" customFormat="1" x14ac:dyDescent="0.25">
      <c r="A11" s="38" t="s">
        <v>26</v>
      </c>
      <c r="B11" s="1">
        <v>41220</v>
      </c>
      <c r="C11" s="34">
        <v>73.75</v>
      </c>
      <c r="D11" s="34">
        <v>66</v>
      </c>
      <c r="E11" s="34">
        <v>81.5</v>
      </c>
      <c r="F11" s="35">
        <v>1.805452317896534</v>
      </c>
      <c r="G11" s="35">
        <v>-39.015241090840853</v>
      </c>
      <c r="H11" s="22">
        <v>0.35</v>
      </c>
      <c r="I11" s="5">
        <v>4.2062481303577384</v>
      </c>
      <c r="J11" s="12">
        <v>42.923105388530217</v>
      </c>
      <c r="K11" s="12">
        <v>3.7594102680931973</v>
      </c>
    </row>
    <row r="12" spans="1:18" customFormat="1" x14ac:dyDescent="0.25">
      <c r="A12" s="38" t="s">
        <v>26</v>
      </c>
      <c r="B12" s="1">
        <v>41220</v>
      </c>
      <c r="C12" s="34">
        <v>91.5</v>
      </c>
      <c r="D12" s="34">
        <v>81.5</v>
      </c>
      <c r="E12" s="34">
        <v>101.5</v>
      </c>
      <c r="F12" s="35">
        <v>3.648407388564364</v>
      </c>
      <c r="G12" s="35">
        <v>-31.154811960807219</v>
      </c>
      <c r="H12" s="22">
        <v>0.35</v>
      </c>
      <c r="I12" s="5">
        <v>4.3109239215031749</v>
      </c>
      <c r="J12" s="12">
        <v>84.631681166208139</v>
      </c>
      <c r="K12" s="12">
        <v>4.4383086783814152</v>
      </c>
    </row>
    <row r="13" spans="1:18" customFormat="1" x14ac:dyDescent="0.25">
      <c r="A13" s="38" t="s">
        <v>26</v>
      </c>
      <c r="B13" s="1">
        <v>41220</v>
      </c>
      <c r="C13" s="34">
        <v>111.5</v>
      </c>
      <c r="D13" s="34">
        <v>101.5</v>
      </c>
      <c r="E13" s="34">
        <v>121.5</v>
      </c>
      <c r="F13" s="35">
        <v>2.8058170426741822</v>
      </c>
      <c r="G13" s="35">
        <v>-19.21</v>
      </c>
      <c r="H13" s="22">
        <v>0.35</v>
      </c>
      <c r="I13" s="5">
        <v>5.2320528473803671</v>
      </c>
      <c r="J13" s="12">
        <v>53.627459899970717</v>
      </c>
      <c r="K13" s="12">
        <v>3.9820612484566071</v>
      </c>
    </row>
    <row r="14" spans="1:18" customFormat="1" x14ac:dyDescent="0.25">
      <c r="A14" s="38" t="s">
        <v>26</v>
      </c>
      <c r="B14" s="1">
        <v>41220</v>
      </c>
      <c r="C14" s="34">
        <v>132.75</v>
      </c>
      <c r="D14" s="34">
        <v>121.5</v>
      </c>
      <c r="E14" s="34">
        <v>144</v>
      </c>
      <c r="F14" s="35">
        <v>2.6823587592031322</v>
      </c>
      <c r="G14" s="35">
        <v>-25.411395983696849</v>
      </c>
      <c r="H14" s="22">
        <v>0.35</v>
      </c>
      <c r="I14" s="5">
        <v>5.9582936563890669</v>
      </c>
      <c r="J14" s="12">
        <v>45.018908330019016</v>
      </c>
      <c r="K14" s="12">
        <v>3.8070825866288103</v>
      </c>
    </row>
    <row r="15" spans="1:18" s="3" customFormat="1" x14ac:dyDescent="0.25">
      <c r="A15" s="39" t="s">
        <v>26</v>
      </c>
      <c r="B15" s="4">
        <v>41220</v>
      </c>
      <c r="C15" s="43">
        <v>156.5</v>
      </c>
      <c r="D15" s="43">
        <v>144</v>
      </c>
      <c r="E15" s="43">
        <v>169</v>
      </c>
      <c r="F15" s="44">
        <v>2.9525685468816865</v>
      </c>
      <c r="G15" s="44">
        <v>-29.839619856144669</v>
      </c>
      <c r="H15" s="23">
        <v>0.35</v>
      </c>
      <c r="I15" s="6">
        <v>15.33975580277796</v>
      </c>
      <c r="J15" s="15">
        <v>19.247819749170908</v>
      </c>
      <c r="K15" s="15">
        <v>2.9573977945360901</v>
      </c>
    </row>
    <row r="16" spans="1:18" customFormat="1" x14ac:dyDescent="0.25">
      <c r="A16" s="38" t="s">
        <v>26</v>
      </c>
      <c r="B16" s="1">
        <v>41243</v>
      </c>
      <c r="C16" s="40">
        <v>7.5</v>
      </c>
      <c r="D16" s="40">
        <v>0</v>
      </c>
      <c r="E16" s="40">
        <v>15</v>
      </c>
      <c r="F16" s="33">
        <v>2.6002431336447476</v>
      </c>
      <c r="G16" s="22">
        <v>-46.847111048386061</v>
      </c>
      <c r="H16" s="22">
        <v>0.35</v>
      </c>
      <c r="I16" s="5">
        <v>10.771140799269064</v>
      </c>
      <c r="J16" s="12">
        <v>24.140833195878393</v>
      </c>
      <c r="K16" s="12">
        <v>3.183904730230271</v>
      </c>
    </row>
    <row r="17" spans="1:16" customFormat="1" x14ac:dyDescent="0.25">
      <c r="A17" s="38" t="s">
        <v>26</v>
      </c>
      <c r="B17" s="1">
        <v>41243</v>
      </c>
      <c r="C17" s="40">
        <v>37.5</v>
      </c>
      <c r="D17" s="40">
        <f>C17-7.5</f>
        <v>30</v>
      </c>
      <c r="E17" s="40">
        <f>C17+7.5</f>
        <v>45</v>
      </c>
      <c r="F17" s="33">
        <v>2.2972566244434751</v>
      </c>
      <c r="G17" s="22">
        <v>-40.612037826683853</v>
      </c>
      <c r="H17" s="22">
        <v>0.35</v>
      </c>
      <c r="I17" s="5">
        <v>11.468053917763077</v>
      </c>
      <c r="J17" s="12">
        <v>20.031791277901238</v>
      </c>
      <c r="K17" s="12">
        <v>2.9973205754295615</v>
      </c>
    </row>
    <row r="18" spans="1:16" customFormat="1" x14ac:dyDescent="0.25">
      <c r="A18" s="38" t="s">
        <v>26</v>
      </c>
      <c r="B18" s="1">
        <v>41243</v>
      </c>
      <c r="C18" s="40">
        <v>80.5</v>
      </c>
      <c r="D18" s="40">
        <f>C18-7.5</f>
        <v>73</v>
      </c>
      <c r="E18" s="40">
        <f t="shared" ref="E18:E20" si="0">C18+7.5</f>
        <v>88</v>
      </c>
      <c r="F18" s="33">
        <v>3.9067864758662316</v>
      </c>
      <c r="G18" s="22">
        <v>-41.625034950757268</v>
      </c>
      <c r="H18" s="22">
        <v>0.35</v>
      </c>
      <c r="I18" s="5">
        <v>12.477543420507237</v>
      </c>
      <c r="J18" s="12">
        <v>31.310542020998337</v>
      </c>
      <c r="K18" s="12">
        <v>3.4439548466224665</v>
      </c>
      <c r="L18" s="40"/>
      <c r="M18" s="40"/>
      <c r="N18" s="40"/>
      <c r="O18" s="40"/>
      <c r="P18" s="40"/>
    </row>
    <row r="19" spans="1:16" customFormat="1" x14ac:dyDescent="0.25">
      <c r="A19" s="38" t="s">
        <v>26</v>
      </c>
      <c r="B19" s="1">
        <v>41243</v>
      </c>
      <c r="C19" s="40">
        <v>134.5</v>
      </c>
      <c r="D19" s="40">
        <f t="shared" ref="D19:D20" si="1">C19-7.5</f>
        <v>127</v>
      </c>
      <c r="E19" s="40">
        <f t="shared" si="0"/>
        <v>142</v>
      </c>
      <c r="F19" s="33">
        <v>2.2548441367517653</v>
      </c>
      <c r="G19" s="22">
        <v>-42.659245150088879</v>
      </c>
      <c r="H19" s="22">
        <v>0.35</v>
      </c>
      <c r="I19" s="5">
        <v>10.102459437281963</v>
      </c>
      <c r="J19" s="12">
        <v>22.319754419706182</v>
      </c>
      <c r="K19" s="12">
        <v>3.1054721347512442</v>
      </c>
      <c r="L19" s="33"/>
      <c r="M19" s="33"/>
      <c r="N19" s="33"/>
      <c r="O19" s="33"/>
      <c r="P19" s="33"/>
    </row>
    <row r="20" spans="1:16" s="42" customFormat="1" x14ac:dyDescent="0.25">
      <c r="A20" s="39" t="s">
        <v>26</v>
      </c>
      <c r="B20" s="4">
        <v>41243</v>
      </c>
      <c r="C20" s="41">
        <v>164.5</v>
      </c>
      <c r="D20" s="41">
        <f t="shared" si="1"/>
        <v>157</v>
      </c>
      <c r="E20" s="41">
        <f t="shared" si="0"/>
        <v>172</v>
      </c>
      <c r="F20" s="37">
        <v>3.2483488237476661</v>
      </c>
      <c r="G20" s="23">
        <v>-43.287267626724478</v>
      </c>
      <c r="H20" s="23">
        <v>0.35</v>
      </c>
      <c r="I20" s="6">
        <v>16.629705713125251</v>
      </c>
      <c r="J20" s="15">
        <v>19.533411353057542</v>
      </c>
      <c r="K20" s="15">
        <v>2.9721264020907139</v>
      </c>
    </row>
    <row r="21" spans="1:16" x14ac:dyDescent="0.25">
      <c r="A21" s="16" t="s">
        <v>3</v>
      </c>
      <c r="B21" s="1">
        <v>39906</v>
      </c>
      <c r="C21" s="21">
        <v>8</v>
      </c>
      <c r="D21" s="67">
        <v>0</v>
      </c>
      <c r="E21" s="67">
        <f>C21+(C21-D21)</f>
        <v>16</v>
      </c>
      <c r="F21" s="22">
        <v>4.6119793333333332</v>
      </c>
      <c r="G21" s="17">
        <v>-57.17</v>
      </c>
      <c r="H21" s="22">
        <v>0.35</v>
      </c>
      <c r="I21" s="12">
        <v>2.7217649676898592</v>
      </c>
      <c r="J21" s="12">
        <v>169.44811135723535</v>
      </c>
      <c r="K21" s="12">
        <v>5.1325467522679329</v>
      </c>
    </row>
    <row r="22" spans="1:16" x14ac:dyDescent="0.25">
      <c r="A22" s="16" t="s">
        <v>3</v>
      </c>
      <c r="B22" s="1">
        <v>39906</v>
      </c>
      <c r="C22" s="21">
        <v>22.5</v>
      </c>
      <c r="D22" s="67">
        <f>E21</f>
        <v>16</v>
      </c>
      <c r="E22" s="67">
        <f t="shared" ref="E22:E28" si="2">C22+(C22-D22)</f>
        <v>29</v>
      </c>
      <c r="F22" s="22">
        <v>6.3060786666666671</v>
      </c>
      <c r="G22" s="17">
        <v>-58.55</v>
      </c>
      <c r="H22" s="22">
        <v>0.35</v>
      </c>
      <c r="I22" s="12">
        <v>2.0089599723066898</v>
      </c>
      <c r="J22" s="12">
        <v>313.89767609087909</v>
      </c>
      <c r="K22" s="12">
        <v>5.7490670604782892</v>
      </c>
    </row>
    <row r="23" spans="1:16" x14ac:dyDescent="0.25">
      <c r="A23" s="16" t="s">
        <v>3</v>
      </c>
      <c r="B23" s="1">
        <v>39906</v>
      </c>
      <c r="C23" s="21">
        <v>35.5</v>
      </c>
      <c r="D23" s="67">
        <f t="shared" ref="D23:D28" si="3">E22</f>
        <v>29</v>
      </c>
      <c r="E23" s="67">
        <f t="shared" si="2"/>
        <v>42</v>
      </c>
      <c r="F23" s="22">
        <v>5.6050000000000004</v>
      </c>
      <c r="G23" s="17">
        <v>-59.03</v>
      </c>
      <c r="H23" s="22">
        <v>0.35</v>
      </c>
      <c r="I23" s="12">
        <v>2.0562426205914415</v>
      </c>
      <c r="J23" s="12">
        <v>272.58456486948131</v>
      </c>
      <c r="K23" s="12">
        <v>5.6079488957572288</v>
      </c>
    </row>
    <row r="24" spans="1:16" x14ac:dyDescent="0.25">
      <c r="A24" s="16" t="s">
        <v>3</v>
      </c>
      <c r="B24" s="1">
        <v>39906</v>
      </c>
      <c r="C24" s="21">
        <v>48.5</v>
      </c>
      <c r="D24" s="67">
        <f t="shared" si="3"/>
        <v>42</v>
      </c>
      <c r="E24" s="67">
        <f t="shared" si="2"/>
        <v>55</v>
      </c>
      <c r="F24" s="22">
        <v>5.3210253333333331</v>
      </c>
      <c r="G24" s="17">
        <v>-56.747430474329377</v>
      </c>
      <c r="H24" s="22">
        <v>0.35</v>
      </c>
      <c r="I24" s="12">
        <v>2.2370659571953482</v>
      </c>
      <c r="J24" s="12">
        <v>237.8573289812341</v>
      </c>
      <c r="K24" s="12">
        <v>5.4716710358626113</v>
      </c>
    </row>
    <row r="25" spans="1:16" x14ac:dyDescent="0.25">
      <c r="A25" s="16" t="s">
        <v>3</v>
      </c>
      <c r="B25" s="1">
        <v>39906</v>
      </c>
      <c r="C25" s="21">
        <v>61.5</v>
      </c>
      <c r="D25" s="67">
        <f t="shared" si="3"/>
        <v>55</v>
      </c>
      <c r="E25" s="67">
        <f t="shared" si="2"/>
        <v>68</v>
      </c>
      <c r="F25" s="22">
        <v>5.3667750000000005</v>
      </c>
      <c r="G25" s="17">
        <v>-55.368971839644303</v>
      </c>
      <c r="H25" s="22">
        <v>0.35</v>
      </c>
      <c r="I25" s="12">
        <v>3.101552944482584</v>
      </c>
      <c r="J25" s="12">
        <v>173.03509229294525</v>
      </c>
      <c r="K25" s="12">
        <v>5.1534944195513477</v>
      </c>
    </row>
    <row r="26" spans="1:16" x14ac:dyDescent="0.25">
      <c r="A26" s="16" t="s">
        <v>3</v>
      </c>
      <c r="B26" s="1">
        <v>39906</v>
      </c>
      <c r="C26" s="21">
        <v>75</v>
      </c>
      <c r="D26" s="67">
        <f t="shared" si="3"/>
        <v>68</v>
      </c>
      <c r="E26" s="67">
        <f t="shared" si="2"/>
        <v>82</v>
      </c>
      <c r="F26" s="22">
        <v>6.5483867499999997</v>
      </c>
      <c r="G26" s="17">
        <v>-55.320059756489201</v>
      </c>
      <c r="H26" s="22">
        <v>0.35</v>
      </c>
      <c r="I26" s="12">
        <v>3.1859829709853478</v>
      </c>
      <c r="J26" s="12">
        <v>205.53740586927057</v>
      </c>
      <c r="K26" s="12">
        <v>5.325628041066734</v>
      </c>
    </row>
    <row r="27" spans="1:16" x14ac:dyDescent="0.25">
      <c r="A27" s="16" t="s">
        <v>3</v>
      </c>
      <c r="B27" s="1">
        <v>39906</v>
      </c>
      <c r="C27" s="21">
        <v>89</v>
      </c>
      <c r="D27" s="67">
        <f t="shared" si="3"/>
        <v>82</v>
      </c>
      <c r="E27" s="67">
        <f t="shared" si="2"/>
        <v>96</v>
      </c>
      <c r="F27" s="22">
        <v>6.8805180000000004</v>
      </c>
      <c r="G27" s="17">
        <v>-60.389941051946657</v>
      </c>
      <c r="H27" s="22">
        <v>0.35</v>
      </c>
      <c r="I27" s="12">
        <v>5.1780770083975787</v>
      </c>
      <c r="J27" s="12">
        <v>132.87786158532361</v>
      </c>
      <c r="K27" s="12">
        <v>4.8894303723498682</v>
      </c>
    </row>
    <row r="28" spans="1:16" s="19" customFormat="1" x14ac:dyDescent="0.25">
      <c r="A28" s="19" t="s">
        <v>3</v>
      </c>
      <c r="B28" s="4">
        <v>39906</v>
      </c>
      <c r="C28" s="25">
        <v>104</v>
      </c>
      <c r="D28" s="69">
        <f t="shared" si="3"/>
        <v>96</v>
      </c>
      <c r="E28" s="69">
        <f t="shared" si="2"/>
        <v>112</v>
      </c>
      <c r="F28" s="23">
        <v>9.1390399999999996</v>
      </c>
      <c r="G28" s="20">
        <v>-68.508583659650071</v>
      </c>
      <c r="H28" s="23">
        <v>0.35</v>
      </c>
      <c r="I28" s="15">
        <v>11.673589206479612</v>
      </c>
      <c r="J28" s="15">
        <v>78.28817545615901</v>
      </c>
      <c r="K28" s="15">
        <v>4.3603965757071297</v>
      </c>
    </row>
    <row r="29" spans="1:16" x14ac:dyDescent="0.25">
      <c r="A29" s="16" t="s">
        <v>3</v>
      </c>
      <c r="B29" s="1">
        <v>39941</v>
      </c>
      <c r="C29" s="21">
        <v>8</v>
      </c>
      <c r="D29" s="68">
        <v>0</v>
      </c>
      <c r="E29" s="68">
        <f>C29+(C29-D29)</f>
        <v>16</v>
      </c>
      <c r="F29" s="22">
        <v>3.65</v>
      </c>
      <c r="G29" s="17">
        <v>-54.4</v>
      </c>
      <c r="H29" s="22">
        <v>0.35</v>
      </c>
      <c r="I29" s="12">
        <v>7.2990118342723278</v>
      </c>
      <c r="J29" s="12">
        <v>50.006769174719189</v>
      </c>
      <c r="K29" s="12">
        <v>3.9121583797590116</v>
      </c>
    </row>
    <row r="30" spans="1:16" x14ac:dyDescent="0.25">
      <c r="A30" s="16" t="s">
        <v>3</v>
      </c>
      <c r="B30" s="1">
        <v>39941</v>
      </c>
      <c r="C30" s="21">
        <v>22.5</v>
      </c>
      <c r="D30" s="68">
        <f>E29</f>
        <v>16</v>
      </c>
      <c r="E30" s="68">
        <f t="shared" ref="E30:E36" si="4">C30+(C30-D30)</f>
        <v>29</v>
      </c>
      <c r="F30" s="22">
        <v>4.3639999999999999</v>
      </c>
      <c r="G30" s="17">
        <v>-57.995527015223097</v>
      </c>
      <c r="H30" s="22">
        <v>0.35</v>
      </c>
      <c r="I30" s="12">
        <v>6.407368583177365</v>
      </c>
      <c r="J30" s="12">
        <v>68.109083211753131</v>
      </c>
      <c r="K30" s="12">
        <v>4.2211105847567199</v>
      </c>
    </row>
    <row r="31" spans="1:16" x14ac:dyDescent="0.25">
      <c r="A31" s="16" t="s">
        <v>3</v>
      </c>
      <c r="B31" s="1">
        <v>39941</v>
      </c>
      <c r="C31" s="21">
        <v>35.5</v>
      </c>
      <c r="D31" s="68">
        <f t="shared" ref="D31:D36" si="5">E30</f>
        <v>29</v>
      </c>
      <c r="E31" s="68">
        <f t="shared" si="4"/>
        <v>42</v>
      </c>
      <c r="F31" s="22">
        <v>6.4228403144940707</v>
      </c>
      <c r="G31" s="17">
        <v>-59.956516943460201</v>
      </c>
      <c r="H31" s="22">
        <v>0.35</v>
      </c>
      <c r="I31" s="12">
        <v>7.5495094705181041</v>
      </c>
      <c r="J31" s="12">
        <v>85.076260114331475</v>
      </c>
      <c r="K31" s="12">
        <v>4.443548032082524</v>
      </c>
    </row>
    <row r="32" spans="1:16" x14ac:dyDescent="0.25">
      <c r="A32" s="16" t="s">
        <v>3</v>
      </c>
      <c r="B32" s="1">
        <v>39941</v>
      </c>
      <c r="C32" s="21">
        <v>48.5</v>
      </c>
      <c r="D32" s="68">
        <f t="shared" si="5"/>
        <v>42</v>
      </c>
      <c r="E32" s="68">
        <f t="shared" si="4"/>
        <v>55</v>
      </c>
      <c r="F32" s="22">
        <v>7.3298765936740002</v>
      </c>
      <c r="G32" s="17">
        <v>-66.360843480843414</v>
      </c>
      <c r="H32" s="22">
        <v>0.35</v>
      </c>
      <c r="I32" s="12">
        <v>9.2072689861003791</v>
      </c>
      <c r="J32" s="12">
        <v>79.609671496938375</v>
      </c>
      <c r="K32" s="12">
        <v>4.3771355866874808</v>
      </c>
    </row>
    <row r="33" spans="1:11" x14ac:dyDescent="0.25">
      <c r="A33" s="16" t="s">
        <v>3</v>
      </c>
      <c r="B33" s="1">
        <v>39941</v>
      </c>
      <c r="C33" s="21">
        <v>61.5</v>
      </c>
      <c r="D33" s="68">
        <f t="shared" si="5"/>
        <v>55</v>
      </c>
      <c r="E33" s="68">
        <f t="shared" si="4"/>
        <v>68</v>
      </c>
      <c r="F33" s="22">
        <v>6.0986062653837498</v>
      </c>
      <c r="G33" s="17">
        <v>-61.17219773154639</v>
      </c>
      <c r="H33" s="22">
        <v>0.35</v>
      </c>
      <c r="I33" s="12">
        <v>10.671055538563101</v>
      </c>
      <c r="J33" s="12">
        <v>57.150918607297875</v>
      </c>
      <c r="K33" s="12">
        <v>4.0456954637301505</v>
      </c>
    </row>
    <row r="34" spans="1:11" x14ac:dyDescent="0.25">
      <c r="A34" s="16" t="s">
        <v>3</v>
      </c>
      <c r="B34" s="1">
        <v>39941</v>
      </c>
      <c r="C34" s="21">
        <v>74.5</v>
      </c>
      <c r="D34" s="68">
        <f t="shared" si="5"/>
        <v>68</v>
      </c>
      <c r="E34" s="68">
        <f t="shared" si="4"/>
        <v>81</v>
      </c>
      <c r="F34" s="22">
        <v>4.6635623447440162</v>
      </c>
      <c r="G34" s="17">
        <v>-50.198330956542563</v>
      </c>
      <c r="H34" s="22">
        <v>0.35</v>
      </c>
      <c r="I34" s="12">
        <v>10.404973753633341</v>
      </c>
      <c r="J34" s="12">
        <v>44.820510413258219</v>
      </c>
      <c r="K34" s="12">
        <v>3.8026658563770632</v>
      </c>
    </row>
    <row r="35" spans="1:11" x14ac:dyDescent="0.25">
      <c r="A35" s="16" t="s">
        <v>3</v>
      </c>
      <c r="B35" s="1">
        <v>39941</v>
      </c>
      <c r="C35" s="21">
        <v>89</v>
      </c>
      <c r="D35" s="68">
        <f t="shared" si="5"/>
        <v>81</v>
      </c>
      <c r="E35" s="68">
        <f t="shared" si="4"/>
        <v>97</v>
      </c>
      <c r="F35" s="22">
        <v>4.4209430045964</v>
      </c>
      <c r="G35" s="17">
        <v>-60.541155294556098</v>
      </c>
      <c r="H35" s="22">
        <v>0.35</v>
      </c>
      <c r="I35" s="12">
        <v>8.8752016686203152</v>
      </c>
      <c r="J35" s="12">
        <v>49.812310408983109</v>
      </c>
      <c r="K35" s="12">
        <v>3.9082621504500032</v>
      </c>
    </row>
    <row r="36" spans="1:11" s="86" customFormat="1" x14ac:dyDescent="0.25">
      <c r="A36" s="86" t="s">
        <v>3</v>
      </c>
      <c r="B36" s="1">
        <v>39941</v>
      </c>
      <c r="C36" s="21">
        <v>104</v>
      </c>
      <c r="D36" s="68">
        <f t="shared" si="5"/>
        <v>97</v>
      </c>
      <c r="E36" s="68">
        <f t="shared" si="4"/>
        <v>111</v>
      </c>
      <c r="F36" s="22">
        <v>7.9331095148552002</v>
      </c>
      <c r="G36" s="17">
        <v>-64.629888018736693</v>
      </c>
      <c r="H36" s="22">
        <v>0.35</v>
      </c>
      <c r="I36" s="12">
        <v>13.799411395851843</v>
      </c>
      <c r="J36" s="12">
        <v>57.488752869850117</v>
      </c>
      <c r="K36" s="12">
        <v>4.0515893264072105</v>
      </c>
    </row>
    <row r="37" spans="1:11" s="19" customFormat="1" x14ac:dyDescent="0.25">
      <c r="A37" s="19" t="s">
        <v>3</v>
      </c>
      <c r="B37" s="4">
        <v>39941</v>
      </c>
      <c r="C37" s="25"/>
      <c r="D37" s="69">
        <v>111</v>
      </c>
      <c r="E37" s="69">
        <v>127</v>
      </c>
      <c r="F37" s="23"/>
      <c r="G37" s="20"/>
      <c r="H37" s="23"/>
      <c r="I37" s="15">
        <v>19.572878884882673</v>
      </c>
      <c r="J37" s="15"/>
      <c r="K37" s="15"/>
    </row>
    <row r="38" spans="1:11" x14ac:dyDescent="0.25">
      <c r="A38" s="16" t="s">
        <v>3</v>
      </c>
      <c r="B38" s="87">
        <v>39969</v>
      </c>
      <c r="C38" s="21">
        <v>11.5</v>
      </c>
      <c r="D38" s="67">
        <v>0</v>
      </c>
      <c r="E38" s="67">
        <f>C38+(C38-D38)</f>
        <v>23</v>
      </c>
      <c r="F38" s="22">
        <v>3.97114296296296</v>
      </c>
      <c r="G38" s="17">
        <v>-48.533163511582501</v>
      </c>
      <c r="H38" s="22">
        <v>0.35</v>
      </c>
      <c r="I38" s="12">
        <v>23.855110363134724</v>
      </c>
      <c r="J38" s="12">
        <v>16.64692764993406</v>
      </c>
      <c r="K38" s="12">
        <v>2.8122256738700369</v>
      </c>
    </row>
    <row r="39" spans="1:11" x14ac:dyDescent="0.25">
      <c r="A39" s="16" t="s">
        <v>3</v>
      </c>
      <c r="B39" s="87">
        <v>39969</v>
      </c>
      <c r="C39" s="21">
        <v>30.5</v>
      </c>
      <c r="D39" s="67">
        <f>E38</f>
        <v>23</v>
      </c>
      <c r="E39" s="67">
        <f t="shared" ref="E39:E41" si="6">C39+(C39-D39)</f>
        <v>38</v>
      </c>
      <c r="F39" s="22">
        <v>5.0895896598639503</v>
      </c>
      <c r="G39" s="17">
        <v>-51.940695988172983</v>
      </c>
      <c r="H39" s="22">
        <v>0.35</v>
      </c>
      <c r="I39" s="12">
        <v>17.493518932953659</v>
      </c>
      <c r="J39" s="12">
        <v>29.094144404967974</v>
      </c>
      <c r="K39" s="12">
        <v>3.3705369307323663</v>
      </c>
    </row>
    <row r="40" spans="1:11" x14ac:dyDescent="0.25">
      <c r="A40" s="16" t="s">
        <v>3</v>
      </c>
      <c r="B40" s="87">
        <v>39969</v>
      </c>
      <c r="C40" s="21">
        <v>45</v>
      </c>
      <c r="D40" s="67">
        <f t="shared" ref="D40:D41" si="7">E39</f>
        <v>38</v>
      </c>
      <c r="E40" s="67">
        <f t="shared" si="6"/>
        <v>52</v>
      </c>
      <c r="F40" s="22">
        <v>5.8031319318593697</v>
      </c>
      <c r="G40" s="17">
        <v>-56.631062592415262</v>
      </c>
      <c r="H40" s="22">
        <v>0.35</v>
      </c>
      <c r="I40" s="12">
        <v>15.184023372198698</v>
      </c>
      <c r="J40" s="12">
        <v>38.218670964934482</v>
      </c>
      <c r="K40" s="12">
        <v>3.6433241649195702</v>
      </c>
    </row>
    <row r="41" spans="1:11" s="19" customFormat="1" x14ac:dyDescent="0.25">
      <c r="A41" s="19" t="s">
        <v>3</v>
      </c>
      <c r="B41" s="4">
        <v>39969</v>
      </c>
      <c r="C41" s="25">
        <v>59</v>
      </c>
      <c r="D41" s="69">
        <f t="shared" si="7"/>
        <v>52</v>
      </c>
      <c r="E41" s="69">
        <f t="shared" si="6"/>
        <v>66</v>
      </c>
      <c r="F41" s="23">
        <v>5.3146061576354695</v>
      </c>
      <c r="G41" s="20">
        <v>-54.083810692977401</v>
      </c>
      <c r="H41" s="23">
        <v>0.35</v>
      </c>
      <c r="I41" s="15">
        <v>13.404944201309078</v>
      </c>
      <c r="J41" s="15">
        <v>39.646611562295533</v>
      </c>
      <c r="K41" s="15">
        <v>3.680005485722762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CH4</vt:lpstr>
      <vt:lpstr>Physics</vt:lpstr>
      <vt:lpstr>dD</vt:lpstr>
      <vt:lpstr>d13C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Jacques</dc:creator>
  <cp:lastModifiedBy>Jean-Louis Tison</cp:lastModifiedBy>
  <dcterms:created xsi:type="dcterms:W3CDTF">2020-03-31T11:33:53Z</dcterms:created>
  <dcterms:modified xsi:type="dcterms:W3CDTF">2021-10-27T08:20:26Z</dcterms:modified>
</cp:coreProperties>
</file>